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52" activeTab="1"/>
  </bookViews>
  <sheets>
    <sheet name="рассчет _2014_47_" sheetId="1" r:id="rId1"/>
    <sheet name="Прейскурант_2014 " sheetId="2" r:id="rId2"/>
  </sheets>
  <definedNames>
    <definedName name="_xlnm.Print_Area" localSheetId="1">'Прейскурант_2014 '!$B$1:$E$239</definedName>
    <definedName name="_xlnm.Print_Titles" localSheetId="1">'Прейскурант_2014 '!$B:$E,'Прейскурант_2014 '!$22:$22</definedName>
    <definedName name="_xlnm.Print_Area" localSheetId="0">'рассчет _2014_47_'!$A$1:$O$175</definedName>
    <definedName name="_xlnm.Print_Titles" localSheetId="0">'рассчет _2014_47_'!$B:$B,'рассчет _2014_47_'!$11:$16</definedName>
    <definedName name="Excel_BuiltIn_Print_Titles_1_2">('Прейскурант_2014 '!$B:$E,'Прейскурант_2014 '!$22:$22)</definedName>
    <definedName name="Excel_BuiltIn_Print_Titles_1">(#REF!,#REF!)</definedName>
    <definedName name="Excel_BuiltIn_Print_Titles_2_1">('рассчет _2014_47_'!$B:$B,'рассчет _2014_47_'!$14:$16)</definedName>
    <definedName name="Excel_BuiltIn_Print_Titles_2">(#REF!,#REF!)</definedName>
    <definedName name="Excel_BuiltIn_Print_Area_2">'Прейскурант_2014 '!$B$1:$E$242</definedName>
  </definedNames>
  <calcPr fullCalcOnLoad="1"/>
</workbook>
</file>

<file path=xl/sharedStrings.xml><?xml version="1.0" encoding="utf-8"?>
<sst xmlns="http://schemas.openxmlformats.org/spreadsheetml/2006/main" count="1586" uniqueCount="813">
  <si>
    <t>ЗАТВЕРДЖУЮ</t>
  </si>
  <si>
    <t>Заступник директора Державного архіву</t>
  </si>
  <si>
    <t>Харківської області</t>
  </si>
  <si>
    <t>________________Є.О. Кущ</t>
  </si>
  <si>
    <t>___________2014 р.</t>
  </si>
  <si>
    <t xml:space="preserve">       Розрахунок цін на роботи (послуги), що виконуються </t>
  </si>
  <si>
    <t xml:space="preserve"> Державним архівом Харківської  області на договірних засадах</t>
  </si>
  <si>
    <t>Порядковий</t>
  </si>
  <si>
    <t>№</t>
  </si>
  <si>
    <t>Одиниця</t>
  </si>
  <si>
    <t>Виконавець</t>
  </si>
  <si>
    <t>Середня</t>
  </si>
  <si>
    <t>Норма</t>
  </si>
  <si>
    <t xml:space="preserve">Норма </t>
  </si>
  <si>
    <t>Вартість</t>
  </si>
  <si>
    <t>Нарахування</t>
  </si>
  <si>
    <t>Накладні</t>
  </si>
  <si>
    <t>Виробнича</t>
  </si>
  <si>
    <t>Ціна за</t>
  </si>
  <si>
    <t>Примітка</t>
  </si>
  <si>
    <t>за прейску</t>
  </si>
  <si>
    <t xml:space="preserve">за типовими </t>
  </si>
  <si>
    <t>виміру</t>
  </si>
  <si>
    <t>денна</t>
  </si>
  <si>
    <t xml:space="preserve">часу </t>
  </si>
  <si>
    <t>виробітку</t>
  </si>
  <si>
    <t>трудових</t>
  </si>
  <si>
    <t xml:space="preserve">єдиного </t>
  </si>
  <si>
    <t>витрати</t>
  </si>
  <si>
    <t>собівар-</t>
  </si>
  <si>
    <t>одиницю</t>
  </si>
  <si>
    <t>рантом</t>
  </si>
  <si>
    <t xml:space="preserve">нормами </t>
  </si>
  <si>
    <t>заробітна</t>
  </si>
  <si>
    <t>тарифна</t>
  </si>
  <si>
    <t>людино-</t>
  </si>
  <si>
    <t>на 1</t>
  </si>
  <si>
    <t>витрат</t>
  </si>
  <si>
    <t>внеску</t>
  </si>
  <si>
    <t xml:space="preserve">тість </t>
  </si>
  <si>
    <t>Держкому</t>
  </si>
  <si>
    <t>часу</t>
  </si>
  <si>
    <t>плата</t>
  </si>
  <si>
    <t>ставка</t>
  </si>
  <si>
    <t>днів</t>
  </si>
  <si>
    <t>роб/дн.</t>
  </si>
  <si>
    <t>на один.</t>
  </si>
  <si>
    <t>на</t>
  </si>
  <si>
    <t>2004 року</t>
  </si>
  <si>
    <t>2008 рік</t>
  </si>
  <si>
    <t>грн.</t>
  </si>
  <si>
    <t>ФОП</t>
  </si>
  <si>
    <t>(грн.коп.)</t>
  </si>
  <si>
    <t>(грн.коп)</t>
  </si>
  <si>
    <t>1.1</t>
  </si>
  <si>
    <t>1.1.1.1</t>
  </si>
  <si>
    <t>4.1.1.1</t>
  </si>
  <si>
    <t xml:space="preserve"> друк. аркуш</t>
  </si>
  <si>
    <t>пров. архівіст</t>
  </si>
  <si>
    <t>за 1 друк. аркуш</t>
  </si>
  <si>
    <t>1.2</t>
  </si>
  <si>
    <t>1.1.1.2</t>
  </si>
  <si>
    <t>4.1.1.2</t>
  </si>
  <si>
    <t xml:space="preserve"> од. збер.</t>
  </si>
  <si>
    <t>-"-</t>
  </si>
  <si>
    <t>за 1 од. збер.</t>
  </si>
  <si>
    <t>1.3</t>
  </si>
  <si>
    <t>1.1.1.3</t>
  </si>
  <si>
    <t>4.1.1.3</t>
  </si>
  <si>
    <t>2.1</t>
  </si>
  <si>
    <t>1.1.8.1</t>
  </si>
  <si>
    <t>4.1.4.1</t>
  </si>
  <si>
    <t>2.2</t>
  </si>
  <si>
    <t>1.1.8.2</t>
  </si>
  <si>
    <t>4.1.4.2</t>
  </si>
  <si>
    <t xml:space="preserve"> документ</t>
  </si>
  <si>
    <t>за 1 документ</t>
  </si>
  <si>
    <t>3.1</t>
  </si>
  <si>
    <t>1.1.9.1</t>
  </si>
  <si>
    <t>4.1.16.1</t>
  </si>
  <si>
    <t>4.1</t>
  </si>
  <si>
    <t>1.1.11.1.2</t>
  </si>
  <si>
    <t>5.3.1.1</t>
  </si>
  <si>
    <t>5.1</t>
  </si>
  <si>
    <t>1.1.14.1</t>
  </si>
  <si>
    <t>4.1.9.1</t>
  </si>
  <si>
    <t xml:space="preserve"> аркуш</t>
  </si>
  <si>
    <t>за 1 аркуш</t>
  </si>
  <si>
    <t>5.2</t>
  </si>
  <si>
    <t>1.1.14.2</t>
  </si>
  <si>
    <t>4.1.9.2</t>
  </si>
  <si>
    <t>1 од. збер.</t>
  </si>
  <si>
    <t>5.3</t>
  </si>
  <si>
    <t>1.1.15.1</t>
  </si>
  <si>
    <t>4.1.10.1</t>
  </si>
  <si>
    <t>5.4</t>
  </si>
  <si>
    <t>1.1.15.2</t>
  </si>
  <si>
    <t>4.1.10.2</t>
  </si>
  <si>
    <t>5.5</t>
  </si>
  <si>
    <t>1.1.18.1</t>
  </si>
  <si>
    <t>4.1.12.2</t>
  </si>
  <si>
    <t xml:space="preserve"> заголовок</t>
  </si>
  <si>
    <t>за 1 заголовок</t>
  </si>
  <si>
    <t>5.6</t>
  </si>
  <si>
    <t>1.1.18.5</t>
  </si>
  <si>
    <t>4.1.12.5</t>
  </si>
  <si>
    <t>5.7</t>
  </si>
  <si>
    <t>1.1.20.1</t>
  </si>
  <si>
    <t>4.1.11</t>
  </si>
  <si>
    <t>5.8</t>
  </si>
  <si>
    <t>1.1.22.1</t>
  </si>
  <si>
    <t>4.1.15.1</t>
  </si>
  <si>
    <t xml:space="preserve"> картка</t>
  </si>
  <si>
    <t>за 1 картку</t>
  </si>
  <si>
    <t>5.9</t>
  </si>
  <si>
    <t>1.1.22.2</t>
  </si>
  <si>
    <t>4.1.15.2</t>
  </si>
  <si>
    <t>5.10</t>
  </si>
  <si>
    <t>4.1.15.3</t>
  </si>
  <si>
    <t>5.11</t>
  </si>
  <si>
    <t>1.1.23.1</t>
  </si>
  <si>
    <t>4.1.13.2</t>
  </si>
  <si>
    <t>5.12</t>
  </si>
  <si>
    <t>1.1.23.2</t>
  </si>
  <si>
    <t>4.1.14</t>
  </si>
  <si>
    <t>5.13</t>
  </si>
  <si>
    <t>1.1.24</t>
  </si>
  <si>
    <t>2.1.10.1</t>
  </si>
  <si>
    <t>5.14</t>
  </si>
  <si>
    <t>1.1.29.1</t>
  </si>
  <si>
    <t>2.1.6.1</t>
  </si>
  <si>
    <t>5.15</t>
  </si>
  <si>
    <t>1.1.29.2</t>
  </si>
  <si>
    <t>2.1.6.2</t>
  </si>
  <si>
    <t>5.16</t>
  </si>
  <si>
    <t>1.1.32.1</t>
  </si>
  <si>
    <t>2.1.9.1</t>
  </si>
  <si>
    <t>5.17</t>
  </si>
  <si>
    <t>1.1.32.2</t>
  </si>
  <si>
    <t>2.1.9.2</t>
  </si>
  <si>
    <t>5.18</t>
  </si>
  <si>
    <t>1.1.32.3</t>
  </si>
  <si>
    <t>2.1.9.3</t>
  </si>
  <si>
    <t>5.19</t>
  </si>
  <si>
    <t>1.1.33</t>
  </si>
  <si>
    <t>2.1.9.5</t>
  </si>
  <si>
    <t>5.20</t>
  </si>
  <si>
    <t>1.1.36.1</t>
  </si>
  <si>
    <t>2.1.10.2.1</t>
  </si>
  <si>
    <t>5.21</t>
  </si>
  <si>
    <t>2.1.10.2.2</t>
  </si>
  <si>
    <t>5.22</t>
  </si>
  <si>
    <t>1.1.36.2</t>
  </si>
  <si>
    <t>2.1.10.3</t>
  </si>
  <si>
    <t>5.23</t>
  </si>
  <si>
    <t>1.1.39</t>
  </si>
  <si>
    <t>2.1.12.2</t>
  </si>
  <si>
    <t xml:space="preserve"> ярлик</t>
  </si>
  <si>
    <t>за 1 ярлик</t>
  </si>
  <si>
    <t>5.24</t>
  </si>
  <si>
    <t>1.1.40</t>
  </si>
  <si>
    <t>2.1.12.3</t>
  </si>
  <si>
    <t>5.25</t>
  </si>
  <si>
    <t>1.1.41</t>
  </si>
  <si>
    <t>2.1.11.1</t>
  </si>
  <si>
    <t xml:space="preserve"> од.збер.</t>
  </si>
  <si>
    <t>за 1 од.збер.</t>
  </si>
  <si>
    <t>5.26</t>
  </si>
  <si>
    <t>1.1.43</t>
  </si>
  <si>
    <t>2.1.19</t>
  </si>
  <si>
    <t>5.27</t>
  </si>
  <si>
    <t>1.1.54</t>
  </si>
  <si>
    <t>2.1.11.2</t>
  </si>
  <si>
    <t>6.1</t>
  </si>
  <si>
    <t>1.1.37</t>
  </si>
  <si>
    <t>2.1.12</t>
  </si>
  <si>
    <t>провідний 
реставратор,
архівіст 1 кат.</t>
  </si>
  <si>
    <t>6.2</t>
  </si>
  <si>
    <t>1.1.38</t>
  </si>
  <si>
    <t>2.1.13</t>
  </si>
  <si>
    <t>6.3</t>
  </si>
  <si>
    <t>1.2.5</t>
  </si>
  <si>
    <t>2.1.56.2.1</t>
  </si>
  <si>
    <t>6.4</t>
  </si>
  <si>
    <t>2.1.56.2.2</t>
  </si>
  <si>
    <t>6.5</t>
  </si>
  <si>
    <t>2.2.1</t>
  </si>
  <si>
    <t>2.1.25.1</t>
  </si>
  <si>
    <t>6.6</t>
  </si>
  <si>
    <t>2.2.2.4</t>
  </si>
  <si>
    <t>2.1.55.1.4</t>
  </si>
  <si>
    <t>6.7</t>
  </si>
  <si>
    <t>2.2.3.1</t>
  </si>
  <si>
    <t>2.1.56.1.1</t>
  </si>
  <si>
    <t>6.8</t>
  </si>
  <si>
    <t>2.2.3.2</t>
  </si>
  <si>
    <t>2.1.56.1.2.</t>
  </si>
  <si>
    <t>6.9</t>
  </si>
  <si>
    <t>2.1.56.1.3.</t>
  </si>
  <si>
    <t>6.10</t>
  </si>
  <si>
    <t>2.2.6.1</t>
  </si>
  <si>
    <t>2.1.58.1</t>
  </si>
  <si>
    <t>6.11</t>
  </si>
  <si>
    <t>2.2.6.2</t>
  </si>
  <si>
    <t>2.1.58.2</t>
  </si>
  <si>
    <t>6.12</t>
  </si>
  <si>
    <t>2.2.6.3</t>
  </si>
  <si>
    <t>2.1.58.3</t>
  </si>
  <si>
    <t>6.13</t>
  </si>
  <si>
    <t>2.2.6.4</t>
  </si>
  <si>
    <t>2.1.58.4</t>
  </si>
  <si>
    <t>6.14</t>
  </si>
  <si>
    <t>2.2.6.5</t>
  </si>
  <si>
    <t>2.1.58.5</t>
  </si>
  <si>
    <t>7.1</t>
  </si>
  <si>
    <t>1.1.45.1</t>
  </si>
  <si>
    <t>4.1.20.1</t>
  </si>
  <si>
    <t>7.2</t>
  </si>
  <si>
    <t>1.1.45.2</t>
  </si>
  <si>
    <t>4.1.20.2</t>
  </si>
  <si>
    <t>7.3</t>
  </si>
  <si>
    <t>1.1.46</t>
  </si>
  <si>
    <t>4.1.18.1</t>
  </si>
  <si>
    <t>7.4</t>
  </si>
  <si>
    <t>1.1.50</t>
  </si>
  <si>
    <t>4.1.21</t>
  </si>
  <si>
    <t xml:space="preserve"> опис</t>
  </si>
  <si>
    <t>за 1 опис</t>
  </si>
  <si>
    <t>7.5</t>
  </si>
  <si>
    <t>1.1.53</t>
  </si>
  <si>
    <t>5.3.3.1</t>
  </si>
  <si>
    <t xml:space="preserve"> позиція акта</t>
  </si>
  <si>
    <t>за 1 позицію</t>
  </si>
  <si>
    <t>8.1</t>
  </si>
  <si>
    <t>1.1.63.10</t>
  </si>
  <si>
    <t>5.1.5</t>
  </si>
  <si>
    <t>8.2.1</t>
  </si>
  <si>
    <t>1.1.63.13.1</t>
  </si>
  <si>
    <t>од. збер.</t>
  </si>
  <si>
    <t>додатковий розрахунок,
додаток №3</t>
  </si>
  <si>
    <t>8.2.2</t>
  </si>
  <si>
    <t>1.1.63.13.2</t>
  </si>
  <si>
    <t>8.2.3</t>
  </si>
  <si>
    <t>1.1.63.13.3</t>
  </si>
  <si>
    <t>9.1</t>
  </si>
  <si>
    <t>3.1.14.1.1</t>
  </si>
  <si>
    <t>архівіст 1 кат.</t>
  </si>
  <si>
    <t>10.1</t>
  </si>
  <si>
    <t>1.1.64.1</t>
  </si>
  <si>
    <t>9.14.1</t>
  </si>
  <si>
    <t>друк. аркуш</t>
  </si>
  <si>
    <t>10.2</t>
  </si>
  <si>
    <t>1.1.64.3</t>
  </si>
  <si>
    <t>9.14.2</t>
  </si>
  <si>
    <t>11.1</t>
  </si>
  <si>
    <t xml:space="preserve"> звіт</t>
  </si>
  <si>
    <t>1 установа</t>
  </si>
  <si>
    <t>11.2</t>
  </si>
  <si>
    <t>1.1.65</t>
  </si>
  <si>
    <t>1 звіт</t>
  </si>
  <si>
    <t>12.1</t>
  </si>
  <si>
    <t>1.2.1.1</t>
  </si>
  <si>
    <t>10.1.1</t>
  </si>
  <si>
    <t>сторінка</t>
  </si>
  <si>
    <t>за 1 сторінку</t>
  </si>
  <si>
    <t>12.2</t>
  </si>
  <si>
    <t>1.2.2.1</t>
  </si>
  <si>
    <t>10.1.2</t>
  </si>
  <si>
    <t>12.3</t>
  </si>
  <si>
    <t>1.2.3.1</t>
  </si>
  <si>
    <t>10.1.3</t>
  </si>
  <si>
    <t>12.4</t>
  </si>
  <si>
    <t>1.2.4.1</t>
  </si>
  <si>
    <t>10.1.4</t>
  </si>
  <si>
    <t>12.5</t>
  </si>
  <si>
    <t>1.2.4.3</t>
  </si>
  <si>
    <t>10.1.5.1</t>
  </si>
  <si>
    <t>12.6</t>
  </si>
  <si>
    <t>10.1.5.2</t>
  </si>
  <si>
    <t>12.7</t>
  </si>
  <si>
    <t>11.3.1</t>
  </si>
  <si>
    <t>12.8</t>
  </si>
  <si>
    <t>11.3.2</t>
  </si>
  <si>
    <t>12.9</t>
  </si>
  <si>
    <t>11.3.3</t>
  </si>
  <si>
    <t>12.10</t>
  </si>
  <si>
    <t>11.3.4</t>
  </si>
  <si>
    <t>12.11</t>
  </si>
  <si>
    <t>11.4.1</t>
  </si>
  <si>
    <t>стаття опису, номенклатури</t>
  </si>
  <si>
    <t>за 1 статтю</t>
  </si>
  <si>
    <t>12.12</t>
  </si>
  <si>
    <t>11.4.2</t>
  </si>
  <si>
    <t>12.13</t>
  </si>
  <si>
    <t>11.4.3</t>
  </si>
  <si>
    <t>12.14</t>
  </si>
  <si>
    <t>11.4.4</t>
  </si>
  <si>
    <t>13.1</t>
  </si>
  <si>
    <t>2.1.42.2.1</t>
  </si>
  <si>
    <t>13.2</t>
  </si>
  <si>
    <t>2.1.42.2.2</t>
  </si>
  <si>
    <t>13.3</t>
  </si>
  <si>
    <t>3-ї складності???</t>
  </si>
  <si>
    <t>2.1.42.2.3</t>
  </si>
  <si>
    <t>14.1</t>
  </si>
  <si>
    <t>3.1.3</t>
  </si>
  <si>
    <t>7.1.2.1</t>
  </si>
  <si>
    <t xml:space="preserve"> перелік</t>
  </si>
  <si>
    <t>1 перелік</t>
  </si>
  <si>
    <t>14.2</t>
  </si>
  <si>
    <t>3.1.2</t>
  </si>
  <si>
    <t>7.1.2.2</t>
  </si>
  <si>
    <t>14.3</t>
  </si>
  <si>
    <t>3.1.1.20</t>
  </si>
  <si>
    <t>14.4</t>
  </si>
  <si>
    <t>3.1.8.1</t>
  </si>
  <si>
    <t>7.9.1</t>
  </si>
  <si>
    <t xml:space="preserve"> добірка докум. (обсягом 1 друк. аркуш)</t>
  </si>
  <si>
    <t>1 добірка</t>
  </si>
  <si>
    <t>14.5</t>
  </si>
  <si>
    <t>3.1.8.2</t>
  </si>
  <si>
    <t>7.9.2</t>
  </si>
  <si>
    <t>15.1</t>
  </si>
  <si>
    <t>1.1.68</t>
  </si>
  <si>
    <t>9.21.2</t>
  </si>
  <si>
    <t xml:space="preserve">Семінар </t>
  </si>
  <si>
    <t xml:space="preserve">1 семінар </t>
  </si>
  <si>
    <t>16.1</t>
  </si>
  <si>
    <t>3.1.4</t>
  </si>
  <si>
    <t>7.13.1</t>
  </si>
  <si>
    <t xml:space="preserve"> довідка</t>
  </si>
  <si>
    <t>за 1 довідку</t>
  </si>
  <si>
    <t>16.2</t>
  </si>
  <si>
    <t>7.13.3</t>
  </si>
  <si>
    <t>16.3</t>
  </si>
  <si>
    <t>3.1.6</t>
  </si>
  <si>
    <t xml:space="preserve"> запит</t>
  </si>
  <si>
    <t>за 1 запит</t>
  </si>
  <si>
    <t>16.4</t>
  </si>
  <si>
    <t>7.13.2</t>
  </si>
  <si>
    <t>16.5</t>
  </si>
  <si>
    <t>16.6</t>
  </si>
  <si>
    <t>17.1</t>
  </si>
  <si>
    <t>3.1.12.1</t>
  </si>
  <si>
    <t>7.5.1</t>
  </si>
  <si>
    <t xml:space="preserve"> екскурсія</t>
  </si>
  <si>
    <t>1 екскурсія</t>
  </si>
  <si>
    <t>17.2</t>
  </si>
  <si>
    <t>3.1.12.2</t>
  </si>
  <si>
    <t>7.5.2</t>
  </si>
  <si>
    <t>18.1</t>
  </si>
  <si>
    <t>3.1.13.1</t>
  </si>
  <si>
    <t>7.4.1.1</t>
  </si>
  <si>
    <t xml:space="preserve"> виставка</t>
  </si>
  <si>
    <t>1 виставка</t>
  </si>
  <si>
    <t>18.2</t>
  </si>
  <si>
    <t>7.4.1.2</t>
  </si>
  <si>
    <t>18.3</t>
  </si>
  <si>
    <t>3.1.13.2</t>
  </si>
  <si>
    <t>7.4.2.1</t>
  </si>
  <si>
    <t>18.4</t>
  </si>
  <si>
    <t>7.4.2.2</t>
  </si>
  <si>
    <t>18.5</t>
  </si>
  <si>
    <t>3.1.13.3</t>
  </si>
  <si>
    <t>7.4.3.1</t>
  </si>
  <si>
    <t>18.6</t>
  </si>
  <si>
    <t>7.4.3.2</t>
  </si>
  <si>
    <t>19.1</t>
  </si>
  <si>
    <t>3.1.15.2</t>
  </si>
  <si>
    <t>7.17.1</t>
  </si>
  <si>
    <t>бібліограф картк.</t>
  </si>
  <si>
    <t>1 бібл.картка</t>
  </si>
  <si>
    <t>19.2</t>
  </si>
  <si>
    <t>3.1.15.3</t>
  </si>
  <si>
    <t>7.17.2</t>
  </si>
  <si>
    <t>1 друк.арк.</t>
  </si>
  <si>
    <t>19.3</t>
  </si>
  <si>
    <t>3.1.15.4</t>
  </si>
  <si>
    <t>7.17.3</t>
  </si>
  <si>
    <t>19.4</t>
  </si>
  <si>
    <t>3.1.15.5.1</t>
  </si>
  <si>
    <t>7.17.4.1</t>
  </si>
  <si>
    <t>заголовок</t>
  </si>
  <si>
    <t>1 заголовок</t>
  </si>
  <si>
    <t>19.5</t>
  </si>
  <si>
    <t>3.1.15.5.2</t>
  </si>
  <si>
    <t>7.17.4.2</t>
  </si>
  <si>
    <t>19.6</t>
  </si>
  <si>
    <t>3.1.15.6</t>
  </si>
  <si>
    <t>7.17.5</t>
  </si>
  <si>
    <t>1 друк. арк</t>
  </si>
  <si>
    <t>19.7</t>
  </si>
  <si>
    <t>3.1.15.7.1</t>
  </si>
  <si>
    <t>7.17.6.1</t>
  </si>
  <si>
    <t>1 друк.арк</t>
  </si>
  <si>
    <t>19.8</t>
  </si>
  <si>
    <t>3.1.15.7.2</t>
  </si>
  <si>
    <t>7.17.6.2</t>
  </si>
  <si>
    <t>19.9</t>
  </si>
  <si>
    <t>3.1.15.8.1</t>
  </si>
  <si>
    <t>7.17.7.1</t>
  </si>
  <si>
    <t>аркуш * 
(*текст з одного боку аркуша)</t>
  </si>
  <si>
    <t>1 аркуш</t>
  </si>
  <si>
    <t>19.10</t>
  </si>
  <si>
    <t>3.1.15.8.3</t>
  </si>
  <si>
    <t>7.17.7.3</t>
  </si>
  <si>
    <t>19.11</t>
  </si>
  <si>
    <t>3.1.15.8.4</t>
  </si>
  <si>
    <t>7.17.7.4</t>
  </si>
  <si>
    <t>19.12</t>
  </si>
  <si>
    <t>3.1.1.7.1</t>
  </si>
  <si>
    <t>7.17.9.3</t>
  </si>
  <si>
    <t>картка</t>
  </si>
  <si>
    <t>1 картка</t>
  </si>
  <si>
    <t>19.13</t>
  </si>
  <si>
    <t>3.1.15.11.1</t>
  </si>
  <si>
    <t>7.17.9.4</t>
  </si>
  <si>
    <t>19.14</t>
  </si>
  <si>
    <t>3.1.15.11.2</t>
  </si>
  <si>
    <t>7.17.9.5</t>
  </si>
  <si>
    <t>19.15</t>
  </si>
  <si>
    <t>3.1.15.12</t>
  </si>
  <si>
    <t>7.17.9.6</t>
  </si>
  <si>
    <t>19.16</t>
  </si>
  <si>
    <t>3.1.15.13.1</t>
  </si>
  <si>
    <t>7.17.10.1</t>
  </si>
  <si>
    <t>19.17</t>
  </si>
  <si>
    <t>3.1.15.13.3</t>
  </si>
  <si>
    <t>7.17.10.2</t>
  </si>
  <si>
    <t>друк.арк.</t>
  </si>
  <si>
    <t>1 друк.арк.збірн.</t>
  </si>
  <si>
    <t>19.18</t>
  </si>
  <si>
    <t>3.1.15.14.1</t>
  </si>
  <si>
    <t>7.17.11</t>
  </si>
  <si>
    <t>19.19</t>
  </si>
  <si>
    <t>3.1.15.14.2</t>
  </si>
  <si>
    <t>7.17.12</t>
  </si>
  <si>
    <t>19.20</t>
  </si>
  <si>
    <t>3.1.15.15.2</t>
  </si>
  <si>
    <t>7.17.13.1</t>
  </si>
  <si>
    <t>19.21</t>
  </si>
  <si>
    <t>3.1.15.16.1</t>
  </si>
  <si>
    <t>7.17.13.2</t>
  </si>
  <si>
    <t>19.22</t>
  </si>
  <si>
    <t>3.1.15.16.2</t>
  </si>
  <si>
    <t>7.17.14.1</t>
  </si>
  <si>
    <t>1 сторінка</t>
  </si>
  <si>
    <t>19.23</t>
  </si>
  <si>
    <t>3.1.15.17.1</t>
  </si>
  <si>
    <t>7.17.16</t>
  </si>
  <si>
    <t>друк.арк.збірника</t>
  </si>
  <si>
    <t>1 др.арк.збірника</t>
  </si>
  <si>
    <t>19.24</t>
  </si>
  <si>
    <t>3.1.15.17.2</t>
  </si>
  <si>
    <t>7.17.17.1</t>
  </si>
  <si>
    <t>19.25</t>
  </si>
  <si>
    <t>3.1.15.17.3</t>
  </si>
  <si>
    <t>7.17.17.2</t>
  </si>
  <si>
    <t>19.26</t>
  </si>
  <si>
    <t>3.1.15.18.1</t>
  </si>
  <si>
    <t>7.17.18</t>
  </si>
  <si>
    <t>19.27</t>
  </si>
  <si>
    <t>3.1.15.18.2</t>
  </si>
  <si>
    <t>7.17.19.1</t>
  </si>
  <si>
    <t>19.28</t>
  </si>
  <si>
    <t>3.1.15.19.1</t>
  </si>
  <si>
    <t>7.17.19.2</t>
  </si>
  <si>
    <t>19.29</t>
  </si>
  <si>
    <t>3.1.15.19.2.1</t>
  </si>
  <si>
    <t>7.17.19.3</t>
  </si>
  <si>
    <t>19.30</t>
  </si>
  <si>
    <t>3.1.15.19.2.2</t>
  </si>
  <si>
    <t>7.17.20</t>
  </si>
  <si>
    <t>1 др.арк.</t>
  </si>
  <si>
    <t>19.31</t>
  </si>
  <si>
    <t>3.1.15.20.1</t>
  </si>
  <si>
    <t>7.17.21</t>
  </si>
  <si>
    <t>19.32</t>
  </si>
  <si>
    <t>3.1.15.20.2</t>
  </si>
  <si>
    <t>7.17.22</t>
  </si>
  <si>
    <t>документ</t>
  </si>
  <si>
    <t>1 документ</t>
  </si>
  <si>
    <t>19.33</t>
  </si>
  <si>
    <t>3.1.15.25</t>
  </si>
  <si>
    <t>7.17.23.1</t>
  </si>
  <si>
    <t>збірник</t>
  </si>
  <si>
    <t>1 збірник</t>
  </si>
  <si>
    <t>19.34</t>
  </si>
  <si>
    <t>3.1.15.26</t>
  </si>
  <si>
    <t>7.17.23.2</t>
  </si>
  <si>
    <t>19.35</t>
  </si>
  <si>
    <t>3.1.15.27</t>
  </si>
  <si>
    <t>7.17.24</t>
  </si>
  <si>
    <t>друк.арк.переліку</t>
  </si>
  <si>
    <t>1 друк.арк.перел.</t>
  </si>
  <si>
    <t>19.36</t>
  </si>
  <si>
    <t>3.1.15.28</t>
  </si>
  <si>
    <t>7.17.25</t>
  </si>
  <si>
    <t>19.37</t>
  </si>
  <si>
    <t>3.1.15.29</t>
  </si>
  <si>
    <t>7.17.26</t>
  </si>
  <si>
    <t>19.38</t>
  </si>
  <si>
    <t>7.17.27</t>
  </si>
  <si>
    <t>1 друк.арк.збір.</t>
  </si>
  <si>
    <t>19.39</t>
  </si>
  <si>
    <t>7.17.28</t>
  </si>
  <si>
    <t>19.40</t>
  </si>
  <si>
    <t>3.1.15.30</t>
  </si>
  <si>
    <t>7.17.30</t>
  </si>
  <si>
    <t>19.41</t>
  </si>
  <si>
    <t>7.17.31</t>
  </si>
  <si>
    <t>19.42</t>
  </si>
  <si>
    <t>7.17.32</t>
  </si>
  <si>
    <t>10 друк.арк.збірн.</t>
  </si>
  <si>
    <t>10 друк.арк.збір.</t>
  </si>
  <si>
    <t>20.1</t>
  </si>
  <si>
    <t>3.1.10.1</t>
  </si>
  <si>
    <t>7.6.1</t>
  </si>
  <si>
    <t>передача</t>
  </si>
  <si>
    <t>1 передача</t>
  </si>
  <si>
    <t>20.2</t>
  </si>
  <si>
    <t>3.1.11.1</t>
  </si>
  <si>
    <t>7.7.1</t>
  </si>
  <si>
    <t>20.3</t>
  </si>
  <si>
    <t>3.1.11.2</t>
  </si>
  <si>
    <t>7.7.2</t>
  </si>
  <si>
    <t>21.1</t>
  </si>
  <si>
    <t>3.2.1.</t>
  </si>
  <si>
    <t>1 од.збер.</t>
  </si>
  <si>
    <t>21.2</t>
  </si>
  <si>
    <t>10.2.5.1</t>
  </si>
  <si>
    <t xml:space="preserve"> сторінка</t>
  </si>
  <si>
    <t>1 сторінка
(з одного боку)</t>
  </si>
  <si>
    <t>22.1</t>
  </si>
  <si>
    <t>11.7.1</t>
  </si>
  <si>
    <t>22.2</t>
  </si>
  <si>
    <t>11.7.2</t>
  </si>
  <si>
    <t>22.3</t>
  </si>
  <si>
    <t>22.4</t>
  </si>
  <si>
    <t>7.16.6.1</t>
  </si>
  <si>
    <t>22.5</t>
  </si>
  <si>
    <t>7.16.6.3</t>
  </si>
  <si>
    <t xml:space="preserve"> од.обліку</t>
  </si>
  <si>
    <t>1 од.обліку</t>
  </si>
  <si>
    <t>Головний бухгалтер</t>
  </si>
  <si>
    <t>І.П. Герасимова</t>
  </si>
  <si>
    <t>Провідний економіст</t>
  </si>
  <si>
    <t>А.О. Зюзюкіна</t>
  </si>
  <si>
    <t>ЗАТВЕРДЖЕНО</t>
  </si>
  <si>
    <t>Наказ Державного архіву</t>
  </si>
  <si>
    <t>ПРОЕКТ</t>
  </si>
  <si>
    <t xml:space="preserve"> __________2014  № ___</t>
  </si>
  <si>
    <t xml:space="preserve">Ціни на роботи (послуги), </t>
  </si>
  <si>
    <t>що виконуються  Державним архівом Харківської області</t>
  </si>
  <si>
    <t xml:space="preserve"> на договірних засадах</t>
  </si>
  <si>
    <t xml:space="preserve"> № з/п </t>
  </si>
  <si>
    <t>Назва послуг</t>
  </si>
  <si>
    <t>Кількість</t>
  </si>
  <si>
    <t>Загальна вартість (грн.)</t>
  </si>
  <si>
    <t>Підготовка історичних довідок на архівні фонди та передмов до описів справ</t>
  </si>
  <si>
    <t>Складання історичних довідок (доповнень) до архівних фондів</t>
  </si>
  <si>
    <t>виявлення відомостей за опублікованими джерелами</t>
  </si>
  <si>
    <t>1 друк. аркуш</t>
  </si>
  <si>
    <t>виявлення відомостей за справами</t>
  </si>
  <si>
    <t xml:space="preserve">написання історичних довідок (доповнень) до архівних фондів </t>
  </si>
  <si>
    <t xml:space="preserve">Визначення та уточнення фондової приналежності документів </t>
  </si>
  <si>
    <t>Управлінської, творчої, науково-технічної документації</t>
  </si>
  <si>
    <t>Документів особового походження</t>
  </si>
  <si>
    <t>Систематизація документів для проведення експертизи цінності документів і справ</t>
  </si>
  <si>
    <t>1.1.9.2</t>
  </si>
  <si>
    <t>Систематизація справ у межах фондів установ</t>
  </si>
  <si>
    <t>Експертиза цінності документів з паперовим носієм</t>
  </si>
  <si>
    <t>Проведення експертизи наукової та історико-культурної цінності документів без оформлення результатів</t>
  </si>
  <si>
    <t>Науково-технічне опрацювання документів</t>
  </si>
  <si>
    <t>Формування справ (із розсипу документів та переформування справ):</t>
  </si>
  <si>
    <t>управлінської документації</t>
  </si>
  <si>
    <t>із документів особового походження</t>
  </si>
  <si>
    <t>Систематизація аркушів у справі:</t>
  </si>
  <si>
    <t>машинописний(без правки) або розбірливий рукописний текст</t>
  </si>
  <si>
    <t>машинописний або рукописний текст з правками та вставками, які затрудняють читання</t>
  </si>
  <si>
    <t>Складання заголовків справ:</t>
  </si>
  <si>
    <t>на особові справи</t>
  </si>
  <si>
    <t>Складання внутрішніх описів справ</t>
  </si>
  <si>
    <t>Систематизація карток на справи за ознаками:</t>
  </si>
  <si>
    <t xml:space="preserve">структурною </t>
  </si>
  <si>
    <t>1картка</t>
  </si>
  <si>
    <t>тематичною</t>
  </si>
  <si>
    <t>номінальною, хронологічною, алфавітною</t>
  </si>
  <si>
    <t xml:space="preserve">Редагування заголовків: </t>
  </si>
  <si>
    <t>із частковим (15-20%) переглядом справ управлінської документації</t>
  </si>
  <si>
    <t>без перегляду справ</t>
  </si>
  <si>
    <t>Проставляння архівних шифрів на картках</t>
  </si>
  <si>
    <t>Нумерація аркушів у справах:</t>
  </si>
  <si>
    <t>обсягом понад 150 аркушів</t>
  </si>
  <si>
    <t>обсягом до 150 аркушів</t>
  </si>
  <si>
    <t>Оформлення обкладинок (титульних аркушів) справ:</t>
  </si>
  <si>
    <t>обкладинка друкарська</t>
  </si>
  <si>
    <t>обкладинка (титульний аркуш) без трафарету</t>
  </si>
  <si>
    <t>обкладинка великоформатна</t>
  </si>
  <si>
    <t>підкаладання титульних аркушів у справи</t>
  </si>
  <si>
    <t>Проставляння архівних шифрів на обкладинках справ:</t>
  </si>
  <si>
    <t>два відбитка на одній обкладинці</t>
  </si>
  <si>
    <t>один відбиток на одній обкладинці</t>
  </si>
  <si>
    <t>без проставлення штампів</t>
  </si>
  <si>
    <t>Написання ярликів на картонажі</t>
  </si>
  <si>
    <t>1 ярлик</t>
  </si>
  <si>
    <t>Наклеювання ярликів на картонажі (в'язці)</t>
  </si>
  <si>
    <t>Формування в'язок справ, які  підлягають включенню до НАФ</t>
  </si>
  <si>
    <t>Переміщення справ у процесі упорядкування з архівосховища, структурних підрозділів установ у робочу кімнату</t>
  </si>
  <si>
    <t>Формування в'язок справ, які не підлягають включенню до НАФ</t>
  </si>
  <si>
    <t>Палітурні та картонажні роботи</t>
  </si>
  <si>
    <t>Картонування справ</t>
  </si>
  <si>
    <t>Перекартонування справ</t>
  </si>
  <si>
    <t>Оправа проста</t>
  </si>
  <si>
    <t>формат блоку до 25х40 см</t>
  </si>
  <si>
    <t>формат блоку понад 25х40 см</t>
  </si>
  <si>
    <t>Приймання справ і документів на оправлення</t>
  </si>
  <si>
    <t>Брошурування з формуванням блоків документів (четвертої складності)</t>
  </si>
  <si>
    <t>Оправлення документів (справ, книг, брошур, журналів) (оправа складна: складова з корінцем з тканини, з обклеюванням сторінок):</t>
  </si>
  <si>
    <t>висота блоку до 6 см</t>
  </si>
  <si>
    <t>висота блоку понад 6 см</t>
  </si>
  <si>
    <t>оправа великоформатного блоку понад 25 х 40 см</t>
  </si>
  <si>
    <t>Підшивання справ (книг, журналів):</t>
  </si>
  <si>
    <t>що містять до 25 аркушів</t>
  </si>
  <si>
    <t>що містять до 50 аркушів</t>
  </si>
  <si>
    <t>що містять до 100 аркушів</t>
  </si>
  <si>
    <t>що містять до 150 аркушів</t>
  </si>
  <si>
    <t>що містять понад 150 аркушів</t>
  </si>
  <si>
    <t>Складання описів справ та довідкового апарату до описів, актів про вилучення для знищення документів і справ, 
що не підлягають зберіганню</t>
  </si>
  <si>
    <t xml:space="preserve">Складання описів справ </t>
  </si>
  <si>
    <t>на комп'ютері</t>
  </si>
  <si>
    <t>із внесенням до опису іншомовних слів (до 20 знаків іншомовним шрифтом у кожному заголовку) та нерозбірливого тексту старого опису</t>
  </si>
  <si>
    <t>Складання науково-довідкового апарату до описів: передмов</t>
  </si>
  <si>
    <t>1 друк.аркуш</t>
  </si>
  <si>
    <t>Оформлення описів</t>
  </si>
  <si>
    <t>1 опис</t>
  </si>
  <si>
    <t>Складання актів про вилучення для знищення документів, не внесених до Національного архівного фонду</t>
  </si>
  <si>
    <t>1 позиція акта (найменування групи документів)</t>
  </si>
  <si>
    <t>Дострокове приймання документів на постійне зберігання</t>
  </si>
  <si>
    <t>Перевіряння фізичного та санітарно-гігієнічного стану справ, що підлягають прийманню на державне зберігання або передавання до іншої архівної установи</t>
  </si>
  <si>
    <t>8.2</t>
  </si>
  <si>
    <t>Дострокове приймання документів НАФ України на державне зберігання:</t>
  </si>
  <si>
    <t>Додаток 3</t>
  </si>
  <si>
    <t>за період до 5 років включно</t>
  </si>
  <si>
    <t>100 од.збер.</t>
  </si>
  <si>
    <t>за період  до 10 років включно</t>
  </si>
  <si>
    <t>за період  до 15 років включно</t>
  </si>
  <si>
    <t>Надання у користування в читальному залі документів понад встановлені обсяги і строки користувачам</t>
  </si>
  <si>
    <t>Складання номенклатур справ</t>
  </si>
  <si>
    <t>Підготовлення примірних та типових номенклатур справ організацій, що діють у межах комплектування державного архіву:</t>
  </si>
  <si>
    <t>розробляється вперше</t>
  </si>
  <si>
    <t>модифікація</t>
  </si>
  <si>
    <t>Складання статистичних звітів про організацію  зберігання архівних документів юридичними особами і паспортів архівних підрозділів юридичних осіб</t>
  </si>
  <si>
    <t>Надання методичної та практичної допомоги фондоутворювачам у складанні та веденні облікової та статистичної звітності архівів (архівних підрозділів)</t>
  </si>
  <si>
    <t>Складання звіту про стан і обсяг документів, що зберігаються в архівах (архівних підрозділах) установ-джерел формування НАФ</t>
  </si>
  <si>
    <t>Роботи, що виконуються у державному архіві  області за допомогою електронної обчислювальної техніки, технічне оформлення робіт</t>
  </si>
  <si>
    <t>Компютерний набір та верстка</t>
  </si>
  <si>
    <t>Набір тексту з використанням друкованого або розбірливого рукописного оригіналу</t>
  </si>
  <si>
    <t>Набір тексту з використанням друкованого /  рукописного оригіналу з виправленнями та вставками, що ускладнюють читання і складають до 10% його обсягу</t>
  </si>
  <si>
    <t>Набір тексту з використанням друкованого /  рукописного оригіналу з виправленнями та вставками, що ускладнюють читання і складають до 50% його обсягу</t>
  </si>
  <si>
    <t>Набір тексту з використанням друкованого /  рукописного оригіналу з виправленнями та вставками, що ускладнюють читання і складають більше 50% його обсягу</t>
  </si>
  <si>
    <t>Створювання таблиць</t>
  </si>
  <si>
    <t>І група складності-для набору таблиць з одноярусною головкою і заданим числом рядків і стовпців</t>
  </si>
  <si>
    <t>ІІ група складності-для набору таблиць з багатоярусною головкою, з боковим та зі змінюваним числом рядків і стовпців</t>
  </si>
  <si>
    <t>Звіряння текстів після друкування</t>
  </si>
  <si>
    <t>І група складності</t>
  </si>
  <si>
    <t>ІІ група складності</t>
  </si>
  <si>
    <t>ІІІ група складності</t>
  </si>
  <si>
    <t>ІV група складності</t>
  </si>
  <si>
    <t>Звіряння  описів, каталожних карток, номенклатур справ після друкування</t>
  </si>
  <si>
    <t>1 стаття</t>
  </si>
  <si>
    <t>Ремонт документів</t>
  </si>
  <si>
    <t>першої складності</t>
  </si>
  <si>
    <t>другої складності</t>
  </si>
  <si>
    <t>третьої складності</t>
  </si>
  <si>
    <t>Підготовлення тематичних оглядів, переліків та тематичне виявлення документів</t>
  </si>
  <si>
    <t>Підготовлення тематичних переліків документів:</t>
  </si>
  <si>
    <t>обсягом до 0,5 друк.арк.</t>
  </si>
  <si>
    <t>3.1.1.1.1</t>
  </si>
  <si>
    <t>обсягом до 1 друк.арк.</t>
  </si>
  <si>
    <t>3.1.1.1.2</t>
  </si>
  <si>
    <t>Тематичне виявлення документів</t>
  </si>
  <si>
    <t>Підготовлення тематичних добірок документів (обсягом 1 друк.арк.):</t>
  </si>
  <si>
    <t>3.1.1.3.1</t>
  </si>
  <si>
    <t>за документами до 1917 року</t>
  </si>
  <si>
    <t>3.1.1.3.3</t>
  </si>
  <si>
    <t xml:space="preserve">за документами після 1917 року </t>
  </si>
  <si>
    <t>3.1.1.6.2</t>
  </si>
  <si>
    <t>Організаційно-методичне керівництво і контроль за роботою архівів ( архівних підрозділів) державних органів, об'єднань громадян, підприємств, установ, організацій всіх форм  власності</t>
  </si>
  <si>
    <t xml:space="preserve">Проведення довгострокових семінарів для працівників служб діловодства та архівних підрозділів установ, підприємств та організацій з питань архівної справи </t>
  </si>
  <si>
    <t>1 семінар</t>
  </si>
  <si>
    <t>Підготовка довідок на запити фізичних та юридичних осіб</t>
  </si>
  <si>
    <t>Виконання персональних запитів:</t>
  </si>
  <si>
    <t>генеалогічних</t>
  </si>
  <si>
    <t xml:space="preserve">1 довідка </t>
  </si>
  <si>
    <t>біографічних</t>
  </si>
  <si>
    <t>1 довідка</t>
  </si>
  <si>
    <t>3.1.1.8</t>
  </si>
  <si>
    <t>Виконання тематичних запитів</t>
  </si>
  <si>
    <t>1 запит</t>
  </si>
  <si>
    <t>Виконання  запитів про підтвердження певного факту, події, дати</t>
  </si>
  <si>
    <t>про підтвердження майнових прав</t>
  </si>
  <si>
    <t>про підтвердження родинних зв’язків із метою отримання спадщини</t>
  </si>
  <si>
    <t>3.1.1.9.2</t>
  </si>
  <si>
    <t>Підготовлення та проведення екскурсій по архіву не більше 15 чоловік</t>
  </si>
  <si>
    <t>3.1.1.10.1</t>
  </si>
  <si>
    <t>Оглядових</t>
  </si>
  <si>
    <t>3.1.1.10.2</t>
  </si>
  <si>
    <t>Тематичних</t>
  </si>
  <si>
    <t>Організація виставок документів</t>
  </si>
  <si>
    <t>3.1.1.12.1</t>
  </si>
  <si>
    <t>до 25 експонатів</t>
  </si>
  <si>
    <t>3.1.1.12.2</t>
  </si>
  <si>
    <t>до 50 експонатів</t>
  </si>
  <si>
    <t>3.1.1.19</t>
  </si>
  <si>
    <t>до 100 експонатів</t>
  </si>
  <si>
    <t>Підготовлення документальних публікацій поза планом науково-дослідної роботи архівних установ</t>
  </si>
  <si>
    <t>Складання списку літератури</t>
  </si>
  <si>
    <t>3.1.9.1</t>
  </si>
  <si>
    <t>Вивчення літератури за темою публікації</t>
  </si>
  <si>
    <t>3.1.9.2</t>
  </si>
  <si>
    <t>Підготовка плану-проспекту збірника</t>
  </si>
  <si>
    <t xml:space="preserve">1 друк.арк. </t>
  </si>
  <si>
    <t>Перегляд описів і каталогів за темою публікації:</t>
  </si>
  <si>
    <t>машинописних</t>
  </si>
  <si>
    <t>рукописних</t>
  </si>
  <si>
    <t>3.1.5.1.1</t>
  </si>
  <si>
    <t>Виявлення документів за опублікованими джерелами</t>
  </si>
  <si>
    <t>Виявлення документів за періодичними виданнями:</t>
  </si>
  <si>
    <t>3.1.7</t>
  </si>
  <si>
    <t>за журналами</t>
  </si>
  <si>
    <t>за газетами</t>
  </si>
  <si>
    <t>Виявлення документів за справами:</t>
  </si>
  <si>
    <t>машинописний, рукописний розбірливий текст</t>
  </si>
  <si>
    <t>важкопрочитуваний, згасаючий текст, біографічні документи</t>
  </si>
  <si>
    <t>3.1.12.3</t>
  </si>
  <si>
    <t>важкопрочитуваний, згасаючий текст, творчі документи</t>
  </si>
  <si>
    <t>Складання карток на документи, виявлені по справах:</t>
  </si>
  <si>
    <t>особового походження</t>
  </si>
  <si>
    <t>за періодичними виданнями</t>
  </si>
  <si>
    <t>за опублікованими джерелами</t>
  </si>
  <si>
    <t>Відбір документів:</t>
  </si>
  <si>
    <t>попередній (за картками)</t>
  </si>
  <si>
    <t>остаточний (за копіями документів)</t>
  </si>
  <si>
    <t>Формування розділів збірника</t>
  </si>
  <si>
    <t>3.3.6.1</t>
  </si>
  <si>
    <t>Вибір і передавання тексту, складання текстуальних приміток</t>
  </si>
  <si>
    <t>3.3.6.2</t>
  </si>
  <si>
    <t>Археографічне оформлення документів:</t>
  </si>
  <si>
    <t>3.3.6.3</t>
  </si>
  <si>
    <t>до 1917 року</t>
  </si>
  <si>
    <t>після 1917 року</t>
  </si>
  <si>
    <t>Складання приміток до змісту:</t>
  </si>
  <si>
    <t>текстуальних</t>
  </si>
  <si>
    <t>Складання хроніки подій</t>
  </si>
  <si>
    <t>Складання іменного покажчика:</t>
  </si>
  <si>
    <t>глухого</t>
  </si>
  <si>
    <t>розгорнутого</t>
  </si>
  <si>
    <t>Складання географічного покажчика</t>
  </si>
  <si>
    <t>Складання предметного покажчика:</t>
  </si>
  <si>
    <t>загального</t>
  </si>
  <si>
    <t>спеціального глухого</t>
  </si>
  <si>
    <t>спеціального розгорнутого</t>
  </si>
  <si>
    <t>Написання історичної частини передмови до збірника</t>
  </si>
  <si>
    <t>Написання археографічної частини передмови</t>
  </si>
  <si>
    <t>3.1.15.13.2</t>
  </si>
  <si>
    <t>Підготовка переліків неопублікованих документів</t>
  </si>
  <si>
    <t>Написання переліків використаних джерел:</t>
  </si>
  <si>
    <t>перелік архівних фондів</t>
  </si>
  <si>
    <t>друкованих видань</t>
  </si>
  <si>
    <t>Складання переліків документів, які публікуються</t>
  </si>
  <si>
    <t>Підготовка списку скорочень</t>
  </si>
  <si>
    <t>Написання змісту</t>
  </si>
  <si>
    <t>Авторська правка рукопису збірника</t>
  </si>
  <si>
    <t>Редагування збірника</t>
  </si>
  <si>
    <t>Правка верстки збірника</t>
  </si>
  <si>
    <t>Звірка верстки збірника</t>
  </si>
  <si>
    <t>Перегляд сигнального примірника збірника</t>
  </si>
  <si>
    <t>20</t>
  </si>
  <si>
    <t>Підготовлення радіо та телепередач</t>
  </si>
  <si>
    <t>Підготовлення рідіопередач тривалістю до 5 хв.</t>
  </si>
  <si>
    <t>Підготовлення телепередач тривалістю до 10 хв.:</t>
  </si>
  <si>
    <t>21</t>
  </si>
  <si>
    <t>Надання документів для копіювання</t>
  </si>
  <si>
    <t>Надання архівних документів для копіювання технічними засобами державного архіву</t>
  </si>
  <si>
    <t>Надання архівних документів для копіювання технічними засобами користувачів</t>
  </si>
  <si>
    <t>1 сторінка 
(з одного боку)</t>
  </si>
  <si>
    <t>22</t>
  </si>
  <si>
    <t>Роботи, що виконуються за допомогою електронної обчислювальної техніки та технічне оформлення робіт</t>
  </si>
  <si>
    <t>Виготовлення одиночних  копій з архівних документів простих на електрографічних апаратах (простих, формат А4)</t>
  </si>
  <si>
    <t>Виготовлення одиночних  копій з архівних документів простих на електрографічних апаратах (складних, формат А3)</t>
  </si>
  <si>
    <t>Оцифровування документів (сканування документів)</t>
  </si>
  <si>
    <t xml:space="preserve">Надання для перегляду кінодокументів </t>
  </si>
  <si>
    <t>3.1.15.19.2</t>
  </si>
  <si>
    <t>Надання для перегляду відеодокументів</t>
  </si>
  <si>
    <t>4.4.1</t>
  </si>
  <si>
    <t xml:space="preserve">Заступник   директора  архіву                                                     </t>
  </si>
  <si>
    <t>Л. М. Юдіна</t>
  </si>
  <si>
    <t>4.4.3</t>
  </si>
  <si>
    <t>Завідувач сектору бухгалтерського  обліку-</t>
  </si>
  <si>
    <t>І .П. Герасимова</t>
  </si>
  <si>
    <t>головний  бухгалтер</t>
  </si>
  <si>
    <t>4.4.2</t>
  </si>
  <si>
    <t>4.5.3</t>
  </si>
  <si>
    <t>4.6.6</t>
  </si>
  <si>
    <t>4.6.5.1</t>
  </si>
  <si>
    <t>4.6.5.2</t>
  </si>
  <si>
    <t>3.3.2.1.1</t>
  </si>
  <si>
    <t>3.3.2.1.2</t>
  </si>
  <si>
    <t>3.3.2.2</t>
  </si>
  <si>
    <t>3.3.3.1</t>
  </si>
  <si>
    <t>3.3.3.2</t>
  </si>
  <si>
    <t>3.3.7.1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</si>
</sst>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_р_."/>
    <numFmt numFmtId="167" formatCode="0.00"/>
    <numFmt numFmtId="168" formatCode="0.000"/>
    <numFmt numFmtId="169" formatCode="#,##0.00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b/>
      <i/>
      <sz val="10"/>
      <name val="Arial Cyr"/>
      <family val="2"/>
    </font>
    <font>
      <sz val="10"/>
      <color indexed="8"/>
      <name val="Arial Cyr"/>
      <family val="2"/>
    </font>
    <font>
      <sz val="10"/>
      <color indexed="10"/>
      <name val="Arial Cyr"/>
      <family val="2"/>
    </font>
    <font>
      <sz val="10"/>
      <name val="Lucida Sans Unicod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81">
    <xf numFmtId="164" fontId="0" fillId="0" borderId="0" xfId="0" applyAlignment="1">
      <alignment/>
    </xf>
    <xf numFmtId="164" fontId="0" fillId="0" borderId="0" xfId="0" applyFont="1" applyFill="1" applyAlignment="1">
      <alignment/>
    </xf>
    <xf numFmtId="165" fontId="0" fillId="0" borderId="0" xfId="0" applyNumberFormat="1" applyFont="1" applyFill="1" applyAlignment="1">
      <alignment/>
    </xf>
    <xf numFmtId="164" fontId="0" fillId="0" borderId="0" xfId="0" applyFont="1" applyFill="1" applyAlignment="1">
      <alignment horizontal="center"/>
    </xf>
    <xf numFmtId="166" fontId="0" fillId="0" borderId="0" xfId="0" applyNumberFormat="1" applyFont="1" applyFill="1" applyAlignment="1">
      <alignment/>
    </xf>
    <xf numFmtId="164" fontId="0" fillId="0" borderId="0" xfId="0" applyFont="1" applyFill="1" applyAlignment="1">
      <alignment horizontal="left"/>
    </xf>
    <xf numFmtId="167" fontId="0" fillId="0" borderId="0" xfId="0" applyNumberFormat="1" applyFont="1" applyFill="1" applyAlignment="1">
      <alignment/>
    </xf>
    <xf numFmtId="164" fontId="0" fillId="0" borderId="0" xfId="0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left"/>
    </xf>
    <xf numFmtId="165" fontId="0" fillId="0" borderId="0" xfId="0" applyNumberFormat="1" applyFont="1" applyFill="1" applyAlignment="1">
      <alignment horizontal="left"/>
    </xf>
    <xf numFmtId="164" fontId="19" fillId="0" borderId="0" xfId="0" applyFont="1" applyFill="1" applyBorder="1" applyAlignment="1">
      <alignment horizontal="center"/>
    </xf>
    <xf numFmtId="164" fontId="0" fillId="0" borderId="10" xfId="0" applyFont="1" applyFill="1" applyBorder="1" applyAlignment="1">
      <alignment horizontal="center"/>
    </xf>
    <xf numFmtId="164" fontId="0" fillId="0" borderId="11" xfId="0" applyFont="1" applyFill="1" applyBorder="1" applyAlignment="1">
      <alignment horizontal="center" wrapText="1"/>
    </xf>
    <xf numFmtId="164" fontId="0" fillId="0" borderId="12" xfId="0" applyFont="1" applyFill="1" applyBorder="1" applyAlignment="1">
      <alignment horizontal="center" wrapText="1"/>
    </xf>
    <xf numFmtId="165" fontId="0" fillId="0" borderId="12" xfId="0" applyNumberFormat="1" applyFont="1" applyFill="1" applyBorder="1" applyAlignment="1">
      <alignment horizontal="center" wrapText="1"/>
    </xf>
    <xf numFmtId="164" fontId="0" fillId="0" borderId="12" xfId="0" applyFont="1" applyFill="1" applyBorder="1" applyAlignment="1">
      <alignment horizontal="center"/>
    </xf>
    <xf numFmtId="164" fontId="0" fillId="0" borderId="13" xfId="0" applyFont="1" applyFill="1" applyBorder="1" applyAlignment="1">
      <alignment horizontal="center"/>
    </xf>
    <xf numFmtId="166" fontId="0" fillId="0" borderId="12" xfId="0" applyNumberFormat="1" applyFont="1" applyFill="1" applyBorder="1" applyAlignment="1">
      <alignment horizontal="center"/>
    </xf>
    <xf numFmtId="167" fontId="0" fillId="0" borderId="11" xfId="0" applyNumberFormat="1" applyFont="1" applyFill="1" applyBorder="1" applyAlignment="1">
      <alignment horizontal="center"/>
    </xf>
    <xf numFmtId="167" fontId="0" fillId="0" borderId="12" xfId="0" applyNumberFormat="1" applyFont="1" applyFill="1" applyBorder="1" applyAlignment="1">
      <alignment horizontal="center"/>
    </xf>
    <xf numFmtId="167" fontId="0" fillId="0" borderId="14" xfId="0" applyNumberFormat="1" applyFont="1" applyFill="1" applyBorder="1" applyAlignment="1">
      <alignment horizontal="center"/>
    </xf>
    <xf numFmtId="164" fontId="0" fillId="0" borderId="15" xfId="0" applyFont="1" applyFill="1" applyBorder="1" applyAlignment="1">
      <alignment horizontal="center" wrapText="1"/>
    </xf>
    <xf numFmtId="164" fontId="0" fillId="0" borderId="16" xfId="0" applyFont="1" applyFill="1" applyBorder="1" applyAlignment="1">
      <alignment horizontal="center" wrapText="1"/>
    </xf>
    <xf numFmtId="165" fontId="0" fillId="0" borderId="16" xfId="0" applyNumberFormat="1" applyFont="1" applyFill="1" applyBorder="1" applyAlignment="1">
      <alignment horizontal="center" wrapText="1"/>
    </xf>
    <xf numFmtId="164" fontId="0" fillId="0" borderId="16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6" fontId="0" fillId="0" borderId="16" xfId="0" applyNumberFormat="1" applyFont="1" applyFill="1" applyBorder="1" applyAlignment="1">
      <alignment horizontal="center"/>
    </xf>
    <xf numFmtId="167" fontId="0" fillId="0" borderId="15" xfId="0" applyNumberFormat="1" applyFont="1" applyFill="1" applyBorder="1" applyAlignment="1">
      <alignment horizontal="center"/>
    </xf>
    <xf numFmtId="167" fontId="0" fillId="0" borderId="16" xfId="0" applyNumberFormat="1" applyFont="1" applyFill="1" applyBorder="1" applyAlignment="1">
      <alignment horizontal="center"/>
    </xf>
    <xf numFmtId="167" fontId="0" fillId="0" borderId="17" xfId="0" applyNumberFormat="1" applyFont="1" applyFill="1" applyBorder="1" applyAlignment="1">
      <alignment horizontal="center"/>
    </xf>
    <xf numFmtId="164" fontId="0" fillId="0" borderId="16" xfId="0" applyFont="1" applyFill="1" applyBorder="1" applyAlignment="1">
      <alignment horizontal="left"/>
    </xf>
    <xf numFmtId="164" fontId="0" fillId="0" borderId="15" xfId="0" applyFont="1" applyFill="1" applyBorder="1" applyAlignment="1">
      <alignment/>
    </xf>
    <xf numFmtId="165" fontId="0" fillId="0" borderId="16" xfId="0" applyNumberFormat="1" applyFont="1" applyFill="1" applyBorder="1" applyAlignment="1">
      <alignment horizontal="center"/>
    </xf>
    <xf numFmtId="164" fontId="0" fillId="0" borderId="16" xfId="0" applyFont="1" applyFill="1" applyBorder="1" applyAlignment="1">
      <alignment/>
    </xf>
    <xf numFmtId="167" fontId="0" fillId="0" borderId="15" xfId="0" applyNumberFormat="1" applyFont="1" applyFill="1" applyBorder="1" applyAlignment="1">
      <alignment horizontal="center" wrapText="1"/>
    </xf>
    <xf numFmtId="164" fontId="0" fillId="0" borderId="17" xfId="0" applyFont="1" applyFill="1" applyBorder="1" applyAlignment="1">
      <alignment horizontal="left"/>
    </xf>
    <xf numFmtId="164" fontId="0" fillId="0" borderId="18" xfId="0" applyFont="1" applyFill="1" applyBorder="1" applyAlignment="1">
      <alignment wrapText="1"/>
    </xf>
    <xf numFmtId="164" fontId="0" fillId="0" borderId="19" xfId="0" applyFont="1" applyFill="1" applyBorder="1" applyAlignment="1">
      <alignment horizontal="center" wrapText="1"/>
    </xf>
    <xf numFmtId="165" fontId="0" fillId="0" borderId="19" xfId="0" applyNumberFormat="1" applyFont="1" applyFill="1" applyBorder="1" applyAlignment="1">
      <alignment horizontal="center" wrapText="1"/>
    </xf>
    <xf numFmtId="164" fontId="0" fillId="0" borderId="19" xfId="0" applyFont="1" applyFill="1" applyBorder="1" applyAlignment="1">
      <alignment horizontal="center"/>
    </xf>
    <xf numFmtId="166" fontId="0" fillId="0" borderId="19" xfId="0" applyNumberFormat="1" applyFont="1" applyFill="1" applyBorder="1" applyAlignment="1">
      <alignment/>
    </xf>
    <xf numFmtId="164" fontId="0" fillId="0" borderId="19" xfId="0" applyFont="1" applyFill="1" applyBorder="1" applyAlignment="1">
      <alignment/>
    </xf>
    <xf numFmtId="164" fontId="0" fillId="0" borderId="10" xfId="0" applyFont="1" applyFill="1" applyBorder="1" applyAlignment="1">
      <alignment/>
    </xf>
    <xf numFmtId="167" fontId="0" fillId="0" borderId="18" xfId="0" applyNumberFormat="1" applyFont="1" applyFill="1" applyBorder="1" applyAlignment="1">
      <alignment horizontal="center"/>
    </xf>
    <xf numFmtId="168" fontId="0" fillId="0" borderId="18" xfId="0" applyNumberFormat="1" applyFont="1" applyFill="1" applyBorder="1" applyAlignment="1">
      <alignment horizontal="center"/>
    </xf>
    <xf numFmtId="164" fontId="0" fillId="0" borderId="19" xfId="0" applyFont="1" applyFill="1" applyBorder="1" applyAlignment="1">
      <alignment horizontal="left"/>
    </xf>
    <xf numFmtId="165" fontId="0" fillId="0" borderId="19" xfId="0" applyNumberFormat="1" applyFont="1" applyFill="1" applyBorder="1" applyAlignment="1">
      <alignment horizontal="left" vertical="top"/>
    </xf>
    <xf numFmtId="164" fontId="0" fillId="0" borderId="19" xfId="0" applyFont="1" applyFill="1" applyBorder="1" applyAlignment="1">
      <alignment horizontal="center" vertical="top"/>
    </xf>
    <xf numFmtId="164" fontId="0" fillId="0" borderId="19" xfId="0" applyFont="1" applyFill="1" applyBorder="1" applyAlignment="1">
      <alignment horizontal="center" vertical="top" wrapText="1"/>
    </xf>
    <xf numFmtId="166" fontId="0" fillId="0" borderId="18" xfId="0" applyNumberFormat="1" applyFont="1" applyFill="1" applyBorder="1" applyAlignment="1">
      <alignment vertical="top"/>
    </xf>
    <xf numFmtId="166" fontId="0" fillId="0" borderId="20" xfId="0" applyNumberFormat="1" applyFont="1" applyFill="1" applyBorder="1" applyAlignment="1">
      <alignment vertical="top"/>
    </xf>
    <xf numFmtId="164" fontId="0" fillId="0" borderId="0" xfId="0" applyFont="1" applyFill="1" applyAlignment="1">
      <alignment vertical="top"/>
    </xf>
    <xf numFmtId="167" fontId="0" fillId="0" borderId="19" xfId="0" applyNumberFormat="1" applyFont="1" applyFill="1" applyBorder="1" applyAlignment="1">
      <alignment vertical="top"/>
    </xf>
    <xf numFmtId="167" fontId="0" fillId="0" borderId="19" xfId="0" applyNumberFormat="1" applyFont="1" applyFill="1" applyBorder="1" applyAlignment="1">
      <alignment horizontal="left" vertical="top"/>
    </xf>
    <xf numFmtId="165" fontId="0" fillId="0" borderId="20" xfId="0" applyNumberFormat="1" applyFont="1" applyFill="1" applyBorder="1" applyAlignment="1">
      <alignment horizontal="left" vertical="top"/>
    </xf>
    <xf numFmtId="164" fontId="0" fillId="0" borderId="20" xfId="0" applyFont="1" applyFill="1" applyBorder="1" applyAlignment="1">
      <alignment horizontal="center" vertical="top"/>
    </xf>
    <xf numFmtId="167" fontId="0" fillId="0" borderId="21" xfId="0" applyNumberFormat="1" applyFont="1" applyFill="1" applyBorder="1" applyAlignment="1">
      <alignment vertical="top"/>
    </xf>
    <xf numFmtId="167" fontId="0" fillId="0" borderId="20" xfId="0" applyNumberFormat="1" applyFont="1" applyFill="1" applyBorder="1" applyAlignment="1">
      <alignment vertical="top"/>
    </xf>
    <xf numFmtId="167" fontId="0" fillId="0" borderId="20" xfId="0" applyNumberFormat="1" applyFont="1" applyFill="1" applyBorder="1" applyAlignment="1">
      <alignment horizontal="left" vertical="top"/>
    </xf>
    <xf numFmtId="166" fontId="0" fillId="0" borderId="19" xfId="0" applyNumberFormat="1" applyFont="1" applyFill="1" applyBorder="1" applyAlignment="1">
      <alignment vertical="top"/>
    </xf>
    <xf numFmtId="165" fontId="0" fillId="0" borderId="20" xfId="0" applyNumberFormat="1" applyFont="1" applyFill="1" applyBorder="1" applyAlignment="1">
      <alignment vertical="top"/>
    </xf>
    <xf numFmtId="165" fontId="0" fillId="0" borderId="16" xfId="0" applyNumberFormat="1" applyFont="1" applyFill="1" applyBorder="1" applyAlignment="1">
      <alignment horizontal="left" vertical="top"/>
    </xf>
    <xf numFmtId="164" fontId="0" fillId="0" borderId="16" xfId="0" applyFont="1" applyFill="1" applyBorder="1" applyAlignment="1">
      <alignment horizontal="center" vertical="top"/>
    </xf>
    <xf numFmtId="164" fontId="0" fillId="0" borderId="16" xfId="0" applyFont="1" applyFill="1" applyBorder="1" applyAlignment="1">
      <alignment horizontal="left" vertical="top"/>
    </xf>
    <xf numFmtId="164" fontId="0" fillId="0" borderId="12" xfId="0" applyFont="1" applyFill="1" applyBorder="1" applyAlignment="1">
      <alignment horizontal="center" vertical="top"/>
    </xf>
    <xf numFmtId="164" fontId="0" fillId="0" borderId="12" xfId="0" applyFont="1" applyFill="1" applyBorder="1" applyAlignment="1">
      <alignment horizontal="left" vertical="top"/>
    </xf>
    <xf numFmtId="165" fontId="0" fillId="0" borderId="22" xfId="0" applyNumberFormat="1" applyFont="1" applyFill="1" applyBorder="1" applyAlignment="1">
      <alignment horizontal="left" vertical="top"/>
    </xf>
    <xf numFmtId="164" fontId="0" fillId="0" borderId="21" xfId="0" applyFont="1" applyFill="1" applyBorder="1" applyAlignment="1">
      <alignment horizontal="center" vertical="top"/>
    </xf>
    <xf numFmtId="167" fontId="0" fillId="0" borderId="22" xfId="0" applyNumberFormat="1" applyFont="1" applyFill="1" applyBorder="1" applyAlignment="1">
      <alignment vertical="top"/>
    </xf>
    <xf numFmtId="164" fontId="0" fillId="0" borderId="20" xfId="0" applyFont="1" applyFill="1" applyBorder="1" applyAlignment="1">
      <alignment horizontal="left" vertical="top"/>
    </xf>
    <xf numFmtId="165" fontId="0" fillId="0" borderId="11" xfId="0" applyNumberFormat="1" applyFont="1" applyFill="1" applyBorder="1" applyAlignment="1">
      <alignment horizontal="left" vertical="top"/>
    </xf>
    <xf numFmtId="164" fontId="0" fillId="0" borderId="20" xfId="0" applyFont="1" applyFill="1" applyBorder="1" applyAlignment="1">
      <alignment vertical="top"/>
    </xf>
    <xf numFmtId="167" fontId="0" fillId="0" borderId="20" xfId="0" applyNumberFormat="1" applyFont="1" applyFill="1" applyBorder="1" applyAlignment="1">
      <alignment horizontal="right" vertical="top"/>
    </xf>
    <xf numFmtId="164" fontId="0" fillId="0" borderId="20" xfId="0" applyFont="1" applyFill="1" applyBorder="1" applyAlignment="1">
      <alignment/>
    </xf>
    <xf numFmtId="164" fontId="0" fillId="0" borderId="20" xfId="0" applyFont="1" applyFill="1" applyBorder="1" applyAlignment="1">
      <alignment horizontal="center" vertical="top" wrapText="1"/>
    </xf>
    <xf numFmtId="164" fontId="20" fillId="0" borderId="20" xfId="0" applyFont="1" applyFill="1" applyBorder="1" applyAlignment="1">
      <alignment vertical="top"/>
    </xf>
    <xf numFmtId="164" fontId="0" fillId="0" borderId="20" xfId="0" applyFont="1" applyFill="1" applyBorder="1" applyAlignment="1">
      <alignment horizontal="left" vertical="top" wrapText="1"/>
    </xf>
    <xf numFmtId="164" fontId="0" fillId="0" borderId="22" xfId="0" applyFont="1" applyFill="1" applyBorder="1" applyAlignment="1">
      <alignment horizontal="center" vertical="top"/>
    </xf>
    <xf numFmtId="166" fontId="0" fillId="0" borderId="21" xfId="0" applyNumberFormat="1" applyFont="1" applyFill="1" applyBorder="1" applyAlignment="1">
      <alignment vertical="top"/>
    </xf>
    <xf numFmtId="165" fontId="0" fillId="0" borderId="12" xfId="0" applyNumberFormat="1" applyFont="1" applyFill="1" applyBorder="1" applyAlignment="1">
      <alignment horizontal="left" vertical="top"/>
    </xf>
    <xf numFmtId="164" fontId="0" fillId="0" borderId="11" xfId="0" applyFont="1" applyFill="1" applyBorder="1" applyAlignment="1">
      <alignment horizontal="center" vertical="top"/>
    </xf>
    <xf numFmtId="166" fontId="0" fillId="0" borderId="14" xfId="0" applyNumberFormat="1" applyFont="1" applyFill="1" applyBorder="1" applyAlignment="1">
      <alignment vertical="top"/>
    </xf>
    <xf numFmtId="164" fontId="0" fillId="0" borderId="12" xfId="0" applyFont="1" applyFill="1" applyBorder="1" applyAlignment="1">
      <alignment vertical="top"/>
    </xf>
    <xf numFmtId="167" fontId="0" fillId="0" borderId="12" xfId="0" applyNumberFormat="1" applyFont="1" applyFill="1" applyBorder="1" applyAlignment="1">
      <alignment vertical="top"/>
    </xf>
    <xf numFmtId="167" fontId="0" fillId="0" borderId="16" xfId="0" applyNumberFormat="1" applyFont="1" applyFill="1" applyBorder="1" applyAlignment="1">
      <alignment vertical="top"/>
    </xf>
    <xf numFmtId="164" fontId="0" fillId="0" borderId="18" xfId="0" applyFont="1" applyFill="1" applyBorder="1" applyAlignment="1">
      <alignment horizontal="center" vertical="top"/>
    </xf>
    <xf numFmtId="165" fontId="0" fillId="0" borderId="21" xfId="0" applyNumberFormat="1" applyFont="1" applyFill="1" applyBorder="1" applyAlignment="1">
      <alignment vertical="top"/>
    </xf>
    <xf numFmtId="167" fontId="0" fillId="0" borderId="14" xfId="0" applyNumberFormat="1" applyFont="1" applyFill="1" applyBorder="1" applyAlignment="1">
      <alignment vertical="top"/>
    </xf>
    <xf numFmtId="165" fontId="0" fillId="0" borderId="19" xfId="0" applyNumberFormat="1" applyFont="1" applyFill="1" applyBorder="1" applyAlignment="1">
      <alignment vertical="top"/>
    </xf>
    <xf numFmtId="169" fontId="0" fillId="0" borderId="20" xfId="0" applyNumberFormat="1" applyFont="1" applyFill="1" applyBorder="1" applyAlignment="1">
      <alignment horizontal="center" vertical="top"/>
    </xf>
    <xf numFmtId="165" fontId="0" fillId="0" borderId="12" xfId="0" applyNumberFormat="1" applyFont="1" applyFill="1" applyBorder="1" applyAlignment="1">
      <alignment vertical="top"/>
    </xf>
    <xf numFmtId="164" fontId="0" fillId="0" borderId="12" xfId="0" applyFont="1" applyFill="1" applyBorder="1" applyAlignment="1">
      <alignment horizontal="center" vertical="top" wrapText="1"/>
    </xf>
    <xf numFmtId="169" fontId="0" fillId="0" borderId="12" xfId="0" applyNumberFormat="1" applyFont="1" applyFill="1" applyBorder="1" applyAlignment="1">
      <alignment horizontal="center" vertical="top"/>
    </xf>
    <xf numFmtId="167" fontId="0" fillId="0" borderId="11" xfId="0" applyNumberFormat="1" applyFont="1" applyFill="1" applyBorder="1" applyAlignment="1">
      <alignment vertical="top"/>
    </xf>
    <xf numFmtId="164" fontId="0" fillId="0" borderId="12" xfId="0" applyFont="1" applyFill="1" applyBorder="1" applyAlignment="1">
      <alignment horizontal="left" vertical="top" wrapText="1"/>
    </xf>
    <xf numFmtId="164" fontId="0" fillId="0" borderId="19" xfId="0" applyFont="1" applyFill="1" applyBorder="1" applyAlignment="1">
      <alignment vertical="top"/>
    </xf>
    <xf numFmtId="164" fontId="0" fillId="0" borderId="20" xfId="0" applyNumberFormat="1" applyFont="1" applyFill="1" applyBorder="1" applyAlignment="1">
      <alignment horizontal="center" vertical="top"/>
    </xf>
    <xf numFmtId="165" fontId="0" fillId="0" borderId="20" xfId="0" applyNumberFormat="1" applyFont="1" applyFill="1" applyBorder="1" applyAlignment="1">
      <alignment vertical="top" wrapText="1"/>
    </xf>
    <xf numFmtId="166" fontId="0" fillId="0" borderId="20" xfId="0" applyNumberFormat="1" applyFont="1" applyFill="1" applyBorder="1" applyAlignment="1">
      <alignment horizontal="right" vertical="top"/>
    </xf>
    <xf numFmtId="164" fontId="0" fillId="0" borderId="20" xfId="0" applyNumberFormat="1" applyFont="1" applyFill="1" applyBorder="1" applyAlignment="1">
      <alignment vertical="top" wrapText="1"/>
    </xf>
    <xf numFmtId="165" fontId="0" fillId="0" borderId="0" xfId="0" applyNumberFormat="1" applyFont="1" applyFill="1" applyBorder="1" applyAlignment="1">
      <alignment horizontal="left" vertical="top"/>
    </xf>
    <xf numFmtId="165" fontId="0" fillId="0" borderId="0" xfId="0" applyNumberFormat="1" applyFont="1" applyFill="1" applyBorder="1" applyAlignment="1">
      <alignment vertical="top"/>
    </xf>
    <xf numFmtId="164" fontId="0" fillId="0" borderId="0" xfId="0" applyFont="1" applyFill="1" applyBorder="1" applyAlignment="1">
      <alignment horizontal="center" vertical="top"/>
    </xf>
    <xf numFmtId="166" fontId="0" fillId="0" borderId="0" xfId="0" applyNumberFormat="1" applyFont="1" applyFill="1" applyBorder="1" applyAlignment="1">
      <alignment vertical="top"/>
    </xf>
    <xf numFmtId="164" fontId="0" fillId="0" borderId="0" xfId="0" applyFont="1" applyFill="1" applyBorder="1" applyAlignment="1">
      <alignment vertical="top"/>
    </xf>
    <xf numFmtId="167" fontId="0" fillId="0" borderId="0" xfId="0" applyNumberFormat="1" applyFont="1" applyFill="1" applyBorder="1" applyAlignment="1">
      <alignment vertical="top"/>
    </xf>
    <xf numFmtId="164" fontId="0" fillId="0" borderId="0" xfId="0" applyFont="1" applyFill="1" applyBorder="1" applyAlignment="1">
      <alignment horizontal="left" vertical="top"/>
    </xf>
    <xf numFmtId="165" fontId="0" fillId="0" borderId="0" xfId="0" applyNumberFormat="1" applyFont="1" applyFill="1" applyAlignment="1">
      <alignment vertical="top"/>
    </xf>
    <xf numFmtId="167" fontId="0" fillId="0" borderId="0" xfId="0" applyNumberFormat="1" applyFont="1" applyFill="1" applyAlignment="1">
      <alignment vertical="top"/>
    </xf>
    <xf numFmtId="164" fontId="0" fillId="0" borderId="0" xfId="0" applyFont="1" applyFill="1" applyAlignment="1">
      <alignment horizontal="center" vertical="top"/>
    </xf>
    <xf numFmtId="166" fontId="0" fillId="0" borderId="0" xfId="0" applyNumberFormat="1" applyFont="1" applyFill="1" applyAlignment="1">
      <alignment vertical="top"/>
    </xf>
    <xf numFmtId="164" fontId="0" fillId="0" borderId="0" xfId="0" applyFont="1" applyFill="1" applyAlignment="1">
      <alignment horizontal="left" vertical="top"/>
    </xf>
    <xf numFmtId="164" fontId="0" fillId="0" borderId="0" xfId="0" applyAlignment="1">
      <alignment vertical="top"/>
    </xf>
    <xf numFmtId="165" fontId="0" fillId="0" borderId="0" xfId="0" applyNumberFormat="1" applyFill="1" applyAlignment="1">
      <alignment horizontal="left" vertical="top"/>
    </xf>
    <xf numFmtId="164" fontId="0" fillId="0" borderId="0" xfId="0" applyAlignment="1">
      <alignment vertical="top" wrapText="1"/>
    </xf>
    <xf numFmtId="164" fontId="0" fillId="0" borderId="0" xfId="0" applyAlignment="1">
      <alignment horizontal="center" vertical="top"/>
    </xf>
    <xf numFmtId="164" fontId="0" fillId="0" borderId="0" xfId="0" applyFill="1" applyAlignment="1">
      <alignment horizontal="center" vertical="top"/>
    </xf>
    <xf numFmtId="164" fontId="21" fillId="0" borderId="0" xfId="0" applyFont="1" applyFill="1" applyAlignment="1">
      <alignment vertical="top"/>
    </xf>
    <xf numFmtId="164" fontId="21" fillId="0" borderId="0" xfId="0" applyFont="1" applyFill="1" applyAlignment="1">
      <alignment horizontal="left" vertical="top"/>
    </xf>
    <xf numFmtId="164" fontId="21" fillId="0" borderId="0" xfId="0" applyFont="1" applyFill="1" applyBorder="1" applyAlignment="1">
      <alignment horizontal="left" vertical="top"/>
    </xf>
    <xf numFmtId="164" fontId="19" fillId="0" borderId="0" xfId="0" applyFont="1" applyFill="1" applyAlignment="1">
      <alignment vertical="top"/>
    </xf>
    <xf numFmtId="164" fontId="0" fillId="0" borderId="0" xfId="0" applyFill="1" applyAlignment="1">
      <alignment vertical="top"/>
    </xf>
    <xf numFmtId="164" fontId="0" fillId="0" borderId="0" xfId="0" applyFill="1" applyAlignment="1">
      <alignment horizontal="center" vertical="top" wrapText="1"/>
    </xf>
    <xf numFmtId="164" fontId="21" fillId="0" borderId="0" xfId="0" applyFont="1" applyFill="1" applyAlignment="1">
      <alignment horizontal="center" vertical="top"/>
    </xf>
    <xf numFmtId="164" fontId="19" fillId="0" borderId="0" xfId="0" applyFont="1" applyFill="1" applyBorder="1" applyAlignment="1">
      <alignment horizontal="center" vertical="top"/>
    </xf>
    <xf numFmtId="164" fontId="0" fillId="0" borderId="0" xfId="0" applyFill="1" applyAlignment="1">
      <alignment vertical="top" wrapText="1"/>
    </xf>
    <xf numFmtId="165" fontId="22" fillId="0" borderId="20" xfId="0" applyNumberFormat="1" applyFont="1" applyFill="1" applyBorder="1" applyAlignment="1">
      <alignment horizontal="center" vertical="top"/>
    </xf>
    <xf numFmtId="164" fontId="22" fillId="0" borderId="20" xfId="0" applyFont="1" applyFill="1" applyBorder="1" applyAlignment="1">
      <alignment horizontal="center" vertical="top" wrapText="1"/>
    </xf>
    <xf numFmtId="166" fontId="0" fillId="0" borderId="20" xfId="0" applyNumberFormat="1" applyFill="1" applyBorder="1" applyAlignment="1">
      <alignment horizontal="center" vertical="top" wrapText="1"/>
    </xf>
    <xf numFmtId="167" fontId="0" fillId="0" borderId="20" xfId="0" applyNumberFormat="1" applyFill="1" applyBorder="1" applyAlignment="1">
      <alignment horizontal="center" vertical="top" wrapText="1"/>
    </xf>
    <xf numFmtId="164" fontId="0" fillId="0" borderId="20" xfId="0" applyFont="1" applyBorder="1" applyAlignment="1">
      <alignment horizontal="left" vertical="top" wrapText="1"/>
    </xf>
    <xf numFmtId="164" fontId="0" fillId="0" borderId="20" xfId="0" applyFont="1" applyBorder="1" applyAlignment="1">
      <alignment horizontal="center" vertical="top"/>
    </xf>
    <xf numFmtId="164" fontId="22" fillId="0" borderId="0" xfId="0" applyFont="1" applyAlignment="1">
      <alignment vertical="top"/>
    </xf>
    <xf numFmtId="164" fontId="22" fillId="0" borderId="20" xfId="0" applyFont="1" applyBorder="1" applyAlignment="1">
      <alignment vertical="top"/>
    </xf>
    <xf numFmtId="164" fontId="22" fillId="0" borderId="20" xfId="0" applyFont="1" applyBorder="1" applyAlignment="1">
      <alignment horizontal="center" vertical="top"/>
    </xf>
    <xf numFmtId="167" fontId="22" fillId="0" borderId="20" xfId="0" applyNumberFormat="1" applyFont="1" applyFill="1" applyBorder="1" applyAlignment="1">
      <alignment horizontal="center" vertical="top" wrapText="1"/>
    </xf>
    <xf numFmtId="164" fontId="22" fillId="0" borderId="0" xfId="0" applyFont="1" applyAlignment="1">
      <alignment horizontal="center" vertical="top"/>
    </xf>
    <xf numFmtId="164" fontId="23" fillId="0" borderId="0" xfId="0" applyFont="1" applyFill="1" applyAlignment="1">
      <alignment vertical="top"/>
    </xf>
    <xf numFmtId="165" fontId="23" fillId="0" borderId="20" xfId="0" applyNumberFormat="1" applyFont="1" applyFill="1" applyBorder="1" applyAlignment="1">
      <alignment horizontal="left" vertical="top"/>
    </xf>
    <xf numFmtId="164" fontId="23" fillId="0" borderId="20" xfId="0" applyFont="1" applyFill="1" applyBorder="1" applyAlignment="1">
      <alignment horizontal="left" vertical="top" wrapText="1"/>
    </xf>
    <xf numFmtId="164" fontId="23" fillId="0" borderId="20" xfId="0" applyFont="1" applyFill="1" applyBorder="1" applyAlignment="1">
      <alignment horizontal="center" vertical="top"/>
    </xf>
    <xf numFmtId="167" fontId="23" fillId="0" borderId="20" xfId="0" applyNumberFormat="1" applyFont="1" applyFill="1" applyBorder="1" applyAlignment="1">
      <alignment horizontal="center" vertical="top" wrapText="1"/>
    </xf>
    <xf numFmtId="164" fontId="23" fillId="0" borderId="0" xfId="0" applyFont="1" applyFill="1" applyAlignment="1">
      <alignment horizontal="center" vertical="top"/>
    </xf>
    <xf numFmtId="164" fontId="22" fillId="0" borderId="20" xfId="0" applyFont="1" applyBorder="1" applyAlignment="1">
      <alignment horizontal="center" vertical="top" wrapText="1"/>
    </xf>
    <xf numFmtId="164" fontId="0" fillId="0" borderId="20" xfId="0" applyBorder="1" applyAlignment="1">
      <alignment horizontal="center" vertical="top"/>
    </xf>
    <xf numFmtId="164" fontId="0" fillId="0" borderId="20" xfId="0" applyFill="1" applyBorder="1" applyAlignment="1">
      <alignment horizontal="center" vertical="top"/>
    </xf>
    <xf numFmtId="164" fontId="0" fillId="0" borderId="20" xfId="0" applyFont="1" applyBorder="1" applyAlignment="1">
      <alignment vertical="top" wrapText="1"/>
    </xf>
    <xf numFmtId="167" fontId="0" fillId="0" borderId="20" xfId="0" applyNumberFormat="1" applyFill="1" applyBorder="1" applyAlignment="1">
      <alignment horizontal="center" vertical="top"/>
    </xf>
    <xf numFmtId="164" fontId="0" fillId="0" borderId="20" xfId="0" applyFont="1" applyFill="1" applyBorder="1" applyAlignment="1">
      <alignment vertical="top" wrapText="1"/>
    </xf>
    <xf numFmtId="165" fontId="0" fillId="0" borderId="0" xfId="0" applyNumberFormat="1" applyFont="1" applyAlignment="1">
      <alignment vertical="top"/>
    </xf>
    <xf numFmtId="167" fontId="0" fillId="0" borderId="20" xfId="0" applyNumberFormat="1" applyFont="1" applyFill="1" applyBorder="1" applyAlignment="1">
      <alignment horizontal="center" vertical="top"/>
    </xf>
    <xf numFmtId="169" fontId="0" fillId="0" borderId="20" xfId="0" applyNumberFormat="1" applyFill="1" applyBorder="1" applyAlignment="1">
      <alignment horizontal="center" vertical="top"/>
    </xf>
    <xf numFmtId="165" fontId="22" fillId="0" borderId="0" xfId="0" applyNumberFormat="1" applyFont="1" applyAlignment="1">
      <alignment vertical="top"/>
    </xf>
    <xf numFmtId="164" fontId="22" fillId="0" borderId="20" xfId="0" applyFont="1" applyFill="1" applyBorder="1" applyAlignment="1">
      <alignment horizontal="center" vertical="top"/>
    </xf>
    <xf numFmtId="165" fontId="22" fillId="0" borderId="0" xfId="0" applyNumberFormat="1" applyFont="1" applyFill="1" applyAlignment="1">
      <alignment vertical="top"/>
    </xf>
    <xf numFmtId="164" fontId="22" fillId="0" borderId="20" xfId="0" applyFont="1" applyFill="1" applyBorder="1" applyAlignment="1">
      <alignment vertical="top"/>
    </xf>
    <xf numFmtId="164" fontId="22" fillId="0" borderId="0" xfId="0" applyFont="1" applyFill="1" applyAlignment="1">
      <alignment vertical="top"/>
    </xf>
    <xf numFmtId="164" fontId="0" fillId="0" borderId="0" xfId="0" applyFont="1" applyAlignment="1">
      <alignment vertical="top"/>
    </xf>
    <xf numFmtId="165" fontId="24" fillId="0" borderId="0" xfId="0" applyNumberFormat="1" applyFont="1" applyFill="1" applyAlignment="1">
      <alignment vertical="top"/>
    </xf>
    <xf numFmtId="164" fontId="24" fillId="0" borderId="0" xfId="0" applyFont="1" applyFill="1" applyAlignment="1">
      <alignment vertical="top"/>
    </xf>
    <xf numFmtId="165" fontId="24" fillId="0" borderId="0" xfId="0" applyNumberFormat="1" applyFont="1" applyAlignment="1">
      <alignment vertical="top"/>
    </xf>
    <xf numFmtId="164" fontId="24" fillId="0" borderId="0" xfId="0" applyFont="1" applyAlignment="1">
      <alignment vertical="top"/>
    </xf>
    <xf numFmtId="164" fontId="0" fillId="0" borderId="20" xfId="0" applyFill="1" applyBorder="1" applyAlignment="1">
      <alignment vertical="top"/>
    </xf>
    <xf numFmtId="165" fontId="0" fillId="0" borderId="20" xfId="0" applyNumberFormat="1" applyFont="1" applyFill="1" applyBorder="1" applyAlignment="1">
      <alignment horizontal="center" vertical="top"/>
    </xf>
    <xf numFmtId="165" fontId="23" fillId="0" borderId="0" xfId="0" applyNumberFormat="1" applyFont="1" applyFill="1" applyAlignment="1">
      <alignment vertical="top"/>
    </xf>
    <xf numFmtId="164" fontId="23" fillId="0" borderId="20" xfId="0" applyFont="1" applyFill="1" applyBorder="1" applyAlignment="1">
      <alignment vertical="top" wrapText="1"/>
    </xf>
    <xf numFmtId="164" fontId="23" fillId="0" borderId="20" xfId="0" applyFont="1" applyFill="1" applyBorder="1" applyAlignment="1">
      <alignment horizontal="center" vertical="top" wrapText="1"/>
    </xf>
    <xf numFmtId="169" fontId="23" fillId="0" borderId="20" xfId="0" applyNumberFormat="1" applyFont="1" applyFill="1" applyBorder="1" applyAlignment="1">
      <alignment horizontal="center" vertical="top"/>
    </xf>
    <xf numFmtId="164" fontId="23" fillId="0" borderId="0" xfId="0" applyFont="1" applyFill="1" applyBorder="1" applyAlignment="1">
      <alignment horizontal="center" vertical="top"/>
    </xf>
    <xf numFmtId="167" fontId="22" fillId="0" borderId="20" xfId="0" applyNumberFormat="1" applyFont="1" applyFill="1" applyBorder="1" applyAlignment="1">
      <alignment horizontal="center" vertical="top"/>
    </xf>
    <xf numFmtId="167" fontId="0" fillId="0" borderId="19" xfId="0" applyNumberFormat="1" applyFont="1" applyFill="1" applyBorder="1" applyAlignment="1">
      <alignment horizontal="center" vertical="top"/>
    </xf>
    <xf numFmtId="164" fontId="0" fillId="0" borderId="0" xfId="0" applyFont="1" applyFill="1" applyBorder="1" applyAlignment="1">
      <alignment vertical="top" wrapText="1"/>
    </xf>
    <xf numFmtId="164" fontId="0" fillId="0" borderId="0" xfId="0" applyFont="1" applyBorder="1" applyAlignment="1">
      <alignment horizontal="center" vertical="top"/>
    </xf>
    <xf numFmtId="167" fontId="0" fillId="0" borderId="0" xfId="0" applyNumberFormat="1" applyFill="1" applyBorder="1" applyAlignment="1">
      <alignment horizontal="center" vertical="top"/>
    </xf>
    <xf numFmtId="165" fontId="0" fillId="0" borderId="0" xfId="0" applyNumberFormat="1" applyFill="1" applyBorder="1" applyAlignment="1">
      <alignment horizontal="left" vertical="top"/>
    </xf>
    <xf numFmtId="164" fontId="0" fillId="0" borderId="0" xfId="0" applyFont="1" applyBorder="1" applyAlignment="1">
      <alignment horizontal="left" vertical="top"/>
    </xf>
    <xf numFmtId="165" fontId="0" fillId="0" borderId="0" xfId="0" applyNumberFormat="1" applyFill="1" applyAlignment="1">
      <alignment horizontal="left" vertical="top" wrapText="1"/>
    </xf>
    <xf numFmtId="164" fontId="0" fillId="0" borderId="0" xfId="0" applyFont="1" applyAlignment="1">
      <alignment horizontal="center" vertical="top" wrapText="1"/>
    </xf>
    <xf numFmtId="164" fontId="25" fillId="0" borderId="0" xfId="0" applyFont="1" applyBorder="1" applyAlignment="1">
      <alignment horizontal="center" vertical="top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77"/>
  <sheetViews>
    <sheetView view="pageBreakPreview" zoomScale="90" zoomScaleSheetLayoutView="90" workbookViewId="0" topLeftCell="A1">
      <selection activeCell="P171" sqref="P171"/>
    </sheetView>
  </sheetViews>
  <sheetFormatPr defaultColWidth="9.00390625" defaultRowHeight="12.75"/>
  <cols>
    <col min="1" max="1" width="6.375" style="1" customWidth="1"/>
    <col min="2" max="2" width="11.875" style="1" customWidth="1"/>
    <col min="3" max="3" width="11.875" style="2" customWidth="1"/>
    <col min="4" max="4" width="21.25390625" style="3" customWidth="1"/>
    <col min="5" max="5" width="14.875" style="1" customWidth="1"/>
    <col min="6" max="7" width="10.00390625" style="4" customWidth="1"/>
    <col min="8" max="8" width="7.875" style="1" customWidth="1"/>
    <col min="9" max="9" width="10.375" style="1" customWidth="1"/>
    <col min="10" max="10" width="10.25390625" style="1" customWidth="1"/>
    <col min="11" max="11" width="12.75390625" style="1" customWidth="1"/>
    <col min="12" max="14" width="11.00390625" style="1" customWidth="1"/>
    <col min="15" max="15" width="18.75390625" style="5" customWidth="1"/>
    <col min="16" max="16384" width="9.125" style="1" customWidth="1"/>
  </cols>
  <sheetData>
    <row r="1" spans="5:16" ht="12.75">
      <c r="E1" s="3"/>
      <c r="J1" s="6"/>
      <c r="K1" s="6"/>
      <c r="L1" s="6"/>
      <c r="M1" s="6"/>
      <c r="N1" s="6"/>
      <c r="P1" s="7"/>
    </row>
    <row r="2" spans="5:16" ht="12.75">
      <c r="E2" s="3"/>
      <c r="J2" s="6"/>
      <c r="K2" s="6"/>
      <c r="L2" s="6"/>
      <c r="M2" s="8" t="s">
        <v>0</v>
      </c>
      <c r="N2" s="8"/>
      <c r="O2" s="8"/>
      <c r="P2" s="7"/>
    </row>
    <row r="3" spans="5:16" ht="12.75">
      <c r="E3" s="3"/>
      <c r="J3" s="6"/>
      <c r="K3" s="6"/>
      <c r="L3" s="6"/>
      <c r="M3" s="8" t="s">
        <v>1</v>
      </c>
      <c r="N3" s="8"/>
      <c r="O3" s="8"/>
      <c r="P3" s="7"/>
    </row>
    <row r="4" spans="5:16" ht="12.75">
      <c r="E4" s="3"/>
      <c r="J4" s="6"/>
      <c r="K4" s="6"/>
      <c r="L4" s="6"/>
      <c r="M4" s="8" t="s">
        <v>2</v>
      </c>
      <c r="N4" s="8"/>
      <c r="O4" s="8"/>
      <c r="P4" s="7"/>
    </row>
    <row r="5" spans="5:16" ht="12.75">
      <c r="E5" s="3"/>
      <c r="I5" s="6"/>
      <c r="J5" s="6"/>
      <c r="K5" s="6"/>
      <c r="L5" s="6"/>
      <c r="M5" s="9" t="s">
        <v>3</v>
      </c>
      <c r="N5" s="9"/>
      <c r="O5" s="9"/>
      <c r="P5" s="7"/>
    </row>
    <row r="6" spans="5:16" ht="12.75">
      <c r="E6" s="3"/>
      <c r="J6" s="6"/>
      <c r="K6" s="6"/>
      <c r="L6" s="6"/>
      <c r="M6" s="10" t="s">
        <v>4</v>
      </c>
      <c r="N6" s="10"/>
      <c r="O6" s="10"/>
      <c r="P6" s="7"/>
    </row>
    <row r="7" spans="5:16" ht="12.75">
      <c r="E7" s="3"/>
      <c r="J7" s="6"/>
      <c r="K7" s="6"/>
      <c r="L7" s="6"/>
      <c r="M7" s="11"/>
      <c r="N7" s="11"/>
      <c r="O7" s="11"/>
      <c r="P7" s="7"/>
    </row>
    <row r="8" spans="1:15" ht="15.75" customHeight="1">
      <c r="A8" s="12" t="s">
        <v>5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ht="15.75" customHeight="1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ht="12.75">
      <c r="A10" s="13">
        <v>2014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24.75">
      <c r="A11" s="14" t="s">
        <v>7</v>
      </c>
      <c r="B11" s="15" t="s">
        <v>8</v>
      </c>
      <c r="C11" s="16" t="s">
        <v>8</v>
      </c>
      <c r="D11" s="17" t="s">
        <v>9</v>
      </c>
      <c r="E11" s="18" t="s">
        <v>10</v>
      </c>
      <c r="F11" s="19" t="s">
        <v>11</v>
      </c>
      <c r="G11" s="19" t="s">
        <v>11</v>
      </c>
      <c r="H11" s="17" t="s">
        <v>12</v>
      </c>
      <c r="I11" s="18" t="s">
        <v>13</v>
      </c>
      <c r="J11" s="20" t="s">
        <v>14</v>
      </c>
      <c r="K11" s="20" t="s">
        <v>15</v>
      </c>
      <c r="L11" s="20" t="s">
        <v>16</v>
      </c>
      <c r="M11" s="21" t="s">
        <v>17</v>
      </c>
      <c r="N11" s="22" t="s">
        <v>18</v>
      </c>
      <c r="O11" s="17" t="s">
        <v>19</v>
      </c>
    </row>
    <row r="12" spans="1:15" ht="12.75">
      <c r="A12" s="23" t="s">
        <v>8</v>
      </c>
      <c r="B12" s="24" t="s">
        <v>20</v>
      </c>
      <c r="C12" s="25" t="s">
        <v>21</v>
      </c>
      <c r="D12" s="26" t="s">
        <v>22</v>
      </c>
      <c r="E12" s="27"/>
      <c r="F12" s="28" t="s">
        <v>23</v>
      </c>
      <c r="G12" s="28" t="s">
        <v>23</v>
      </c>
      <c r="H12" s="26" t="s">
        <v>24</v>
      </c>
      <c r="I12" s="27" t="s">
        <v>25</v>
      </c>
      <c r="J12" s="29" t="s">
        <v>26</v>
      </c>
      <c r="K12" s="29" t="s">
        <v>27</v>
      </c>
      <c r="L12" s="29" t="s">
        <v>28</v>
      </c>
      <c r="M12" s="30" t="s">
        <v>29</v>
      </c>
      <c r="N12" s="31" t="s">
        <v>30</v>
      </c>
      <c r="O12" s="32"/>
    </row>
    <row r="13" spans="1:15" ht="12.75">
      <c r="A13" s="33"/>
      <c r="B13" s="26" t="s">
        <v>31</v>
      </c>
      <c r="C13" s="34" t="s">
        <v>32</v>
      </c>
      <c r="D13" s="26"/>
      <c r="E13" s="27"/>
      <c r="F13" s="28" t="s">
        <v>33</v>
      </c>
      <c r="G13" s="28" t="s">
        <v>34</v>
      </c>
      <c r="H13" s="26" t="s">
        <v>35</v>
      </c>
      <c r="I13" s="27" t="s">
        <v>36</v>
      </c>
      <c r="J13" s="29" t="s">
        <v>37</v>
      </c>
      <c r="K13" s="29" t="s">
        <v>38</v>
      </c>
      <c r="L13" s="29"/>
      <c r="M13" s="30" t="s">
        <v>39</v>
      </c>
      <c r="N13" s="31" t="s">
        <v>22</v>
      </c>
      <c r="O13" s="32"/>
    </row>
    <row r="14" spans="1:15" ht="12.75">
      <c r="A14" s="33"/>
      <c r="B14" s="26" t="s">
        <v>40</v>
      </c>
      <c r="C14" s="34" t="s">
        <v>41</v>
      </c>
      <c r="D14" s="26"/>
      <c r="E14" s="27"/>
      <c r="F14" s="28" t="s">
        <v>42</v>
      </c>
      <c r="G14" s="28" t="s">
        <v>43</v>
      </c>
      <c r="H14" s="26" t="s">
        <v>44</v>
      </c>
      <c r="I14" s="27" t="s">
        <v>45</v>
      </c>
      <c r="J14" s="29" t="s">
        <v>46</v>
      </c>
      <c r="K14" s="29" t="s">
        <v>47</v>
      </c>
      <c r="L14" s="33"/>
      <c r="M14" s="30"/>
      <c r="N14" s="31"/>
      <c r="O14" s="32"/>
    </row>
    <row r="15" spans="1:15" ht="12.75">
      <c r="A15" s="23"/>
      <c r="B15" s="26" t="s">
        <v>48</v>
      </c>
      <c r="C15" s="34" t="s">
        <v>49</v>
      </c>
      <c r="D15" s="26"/>
      <c r="E15" s="7"/>
      <c r="F15" s="28" t="s">
        <v>50</v>
      </c>
      <c r="G15" s="28" t="s">
        <v>50</v>
      </c>
      <c r="H15" s="35"/>
      <c r="I15" s="7"/>
      <c r="J15" s="29" t="s">
        <v>22</v>
      </c>
      <c r="K15" s="36" t="s">
        <v>51</v>
      </c>
      <c r="L15" s="33"/>
      <c r="M15" s="30" t="s">
        <v>52</v>
      </c>
      <c r="N15" s="31" t="s">
        <v>52</v>
      </c>
      <c r="O15" s="37"/>
    </row>
    <row r="16" spans="1:15" ht="12.75">
      <c r="A16" s="38"/>
      <c r="B16" s="39"/>
      <c r="C16" s="40"/>
      <c r="D16" s="41"/>
      <c r="E16" s="13"/>
      <c r="F16" s="42"/>
      <c r="G16" s="42"/>
      <c r="H16" s="43"/>
      <c r="I16" s="44"/>
      <c r="J16" s="45" t="s">
        <v>53</v>
      </c>
      <c r="K16" s="46">
        <v>0.363</v>
      </c>
      <c r="L16" s="45"/>
      <c r="M16" s="43"/>
      <c r="N16" s="44"/>
      <c r="O16" s="47"/>
    </row>
    <row r="17" spans="1:15" s="53" customFormat="1" ht="12.75">
      <c r="A17" s="48" t="s">
        <v>54</v>
      </c>
      <c r="B17" s="48" t="s">
        <v>55</v>
      </c>
      <c r="C17" s="48" t="s">
        <v>56</v>
      </c>
      <c r="D17" s="49" t="s">
        <v>57</v>
      </c>
      <c r="E17" s="50" t="s">
        <v>58</v>
      </c>
      <c r="F17" s="51">
        <f>(1806+1806*25%)*12/251</f>
        <v>107.92828685258964</v>
      </c>
      <c r="G17" s="52">
        <f>1806*12/251</f>
        <v>86.34262948207171</v>
      </c>
      <c r="I17" s="54">
        <v>10</v>
      </c>
      <c r="J17" s="54">
        <f>(F17/I17)</f>
        <v>10.792828685258964</v>
      </c>
      <c r="K17" s="54">
        <f>J17*0.363</f>
        <v>3.917796812749004</v>
      </c>
      <c r="L17" s="54">
        <f>G17/I17*47%</f>
        <v>4.058103585657371</v>
      </c>
      <c r="M17" s="54">
        <f>J17+K17+L17</f>
        <v>18.768729083665338</v>
      </c>
      <c r="N17" s="54">
        <f>M17</f>
        <v>18.768729083665338</v>
      </c>
      <c r="O17" s="55" t="s">
        <v>59</v>
      </c>
    </row>
    <row r="18" spans="1:15" s="53" customFormat="1" ht="12.75">
      <c r="A18" s="56" t="s">
        <v>60</v>
      </c>
      <c r="B18" s="56" t="s">
        <v>61</v>
      </c>
      <c r="C18" s="56" t="s">
        <v>62</v>
      </c>
      <c r="D18" s="57" t="s">
        <v>63</v>
      </c>
      <c r="E18" s="57" t="s">
        <v>64</v>
      </c>
      <c r="F18" s="51">
        <f>(1806+1806*25%)*12/251</f>
        <v>107.92828685258964</v>
      </c>
      <c r="G18" s="52">
        <f aca="true" t="shared" si="0" ref="G18:G50">1806*12/251</f>
        <v>86.34262948207171</v>
      </c>
      <c r="H18" s="58"/>
      <c r="I18" s="59">
        <v>9</v>
      </c>
      <c r="J18" s="54">
        <f>(F18/I18)</f>
        <v>11.99203187250996</v>
      </c>
      <c r="K18" s="54">
        <f>J18*0.363</f>
        <v>4.353107569721115</v>
      </c>
      <c r="L18" s="59">
        <f>G18/I18*47%</f>
        <v>4.509003984063745</v>
      </c>
      <c r="M18" s="59">
        <f>J18+K18+L18</f>
        <v>20.854143426294822</v>
      </c>
      <c r="N18" s="59">
        <f>M18</f>
        <v>20.854143426294822</v>
      </c>
      <c r="O18" s="60" t="s">
        <v>65</v>
      </c>
    </row>
    <row r="19" spans="1:15" s="53" customFormat="1" ht="12.75">
      <c r="A19" s="56" t="s">
        <v>66</v>
      </c>
      <c r="B19" s="56" t="s">
        <v>67</v>
      </c>
      <c r="C19" s="56" t="s">
        <v>68</v>
      </c>
      <c r="D19" s="57" t="s">
        <v>57</v>
      </c>
      <c r="E19" s="57" t="s">
        <v>64</v>
      </c>
      <c r="F19" s="61">
        <f aca="true" t="shared" si="1" ref="F19:F50">(1806+1806*25%)*12/251</f>
        <v>107.92828685258964</v>
      </c>
      <c r="G19" s="52">
        <f t="shared" si="0"/>
        <v>86.34262948207171</v>
      </c>
      <c r="H19" s="59">
        <v>10</v>
      </c>
      <c r="I19" s="59"/>
      <c r="J19" s="59">
        <f>F19*H19</f>
        <v>1079.2828685258964</v>
      </c>
      <c r="K19" s="54">
        <f>J19*0.363</f>
        <v>391.7796812749004</v>
      </c>
      <c r="L19" s="59">
        <f>G19*H19*47%</f>
        <v>405.8103585657371</v>
      </c>
      <c r="M19" s="59">
        <f>J19+K19+L19</f>
        <v>1876.872908366534</v>
      </c>
      <c r="N19" s="59">
        <f>M19</f>
        <v>1876.872908366534</v>
      </c>
      <c r="O19" s="60" t="s">
        <v>59</v>
      </c>
    </row>
    <row r="20" spans="1:15" s="53" customFormat="1" ht="12.75">
      <c r="A20" s="62" t="s">
        <v>69</v>
      </c>
      <c r="B20" s="62" t="s">
        <v>70</v>
      </c>
      <c r="C20" s="62" t="s">
        <v>71</v>
      </c>
      <c r="D20" s="57" t="s">
        <v>63</v>
      </c>
      <c r="E20" s="57" t="s">
        <v>64</v>
      </c>
      <c r="F20" s="61">
        <f t="shared" si="1"/>
        <v>107.92828685258964</v>
      </c>
      <c r="G20" s="52">
        <f t="shared" si="0"/>
        <v>86.34262948207171</v>
      </c>
      <c r="H20" s="59"/>
      <c r="I20" s="59">
        <v>50</v>
      </c>
      <c r="J20" s="59">
        <f>(F20/I20)</f>
        <v>2.1585657370517928</v>
      </c>
      <c r="K20" s="54">
        <f>J20*0.363</f>
        <v>0.7835593625498007</v>
      </c>
      <c r="L20" s="59">
        <f>G20/I20*47%</f>
        <v>0.8116207171314741</v>
      </c>
      <c r="M20" s="59">
        <f>J20+K20+L20</f>
        <v>3.7537458167330677</v>
      </c>
      <c r="N20" s="59">
        <f>M20</f>
        <v>3.7537458167330677</v>
      </c>
      <c r="O20" s="60" t="s">
        <v>65</v>
      </c>
    </row>
    <row r="21" spans="1:15" s="53" customFormat="1" ht="12.75">
      <c r="A21" s="62" t="s">
        <v>72</v>
      </c>
      <c r="B21" s="62" t="s">
        <v>73</v>
      </c>
      <c r="C21" s="62" t="s">
        <v>74</v>
      </c>
      <c r="D21" s="57" t="s">
        <v>75</v>
      </c>
      <c r="E21" s="57" t="s">
        <v>64</v>
      </c>
      <c r="F21" s="61">
        <f t="shared" si="1"/>
        <v>107.92828685258964</v>
      </c>
      <c r="G21" s="52">
        <f t="shared" si="0"/>
        <v>86.34262948207171</v>
      </c>
      <c r="H21" s="59"/>
      <c r="I21" s="59">
        <v>40</v>
      </c>
      <c r="J21" s="59">
        <f>(F21/I21)</f>
        <v>2.698207171314741</v>
      </c>
      <c r="K21" s="54">
        <f>J21*0.363</f>
        <v>0.979449203187251</v>
      </c>
      <c r="L21" s="59">
        <f>G21/I21*47%</f>
        <v>1.0145258964143427</v>
      </c>
      <c r="M21" s="59">
        <f>J21+K21+L21</f>
        <v>4.6921822709163346</v>
      </c>
      <c r="N21" s="59">
        <f>M21</f>
        <v>4.6921822709163346</v>
      </c>
      <c r="O21" s="60" t="s">
        <v>76</v>
      </c>
    </row>
    <row r="22" spans="1:15" s="53" customFormat="1" ht="12.75">
      <c r="A22" s="56" t="s">
        <v>77</v>
      </c>
      <c r="B22" s="56" t="s">
        <v>78</v>
      </c>
      <c r="C22" s="56" t="s">
        <v>79</v>
      </c>
      <c r="D22" s="57" t="s">
        <v>63</v>
      </c>
      <c r="E22" s="57" t="s">
        <v>64</v>
      </c>
      <c r="F22" s="61">
        <f t="shared" si="1"/>
        <v>107.92828685258964</v>
      </c>
      <c r="G22" s="52">
        <f t="shared" si="0"/>
        <v>86.34262948207171</v>
      </c>
      <c r="H22" s="59"/>
      <c r="I22" s="59">
        <v>350</v>
      </c>
      <c r="J22" s="59">
        <f>(F22/I22)</f>
        <v>0.3083665338645418</v>
      </c>
      <c r="K22" s="54">
        <f>J22*0.363</f>
        <v>0.11193705179282867</v>
      </c>
      <c r="L22" s="59">
        <f>G22/I22*47%</f>
        <v>0.11594581673306772</v>
      </c>
      <c r="M22" s="59">
        <f>J22+K22+L22</f>
        <v>0.5362494023904382</v>
      </c>
      <c r="N22" s="59">
        <f>M22</f>
        <v>0.5362494023904382</v>
      </c>
      <c r="O22" s="60" t="s">
        <v>65</v>
      </c>
    </row>
    <row r="23" spans="1:15" s="53" customFormat="1" ht="12.75">
      <c r="A23" s="56" t="s">
        <v>80</v>
      </c>
      <c r="B23" s="56" t="s">
        <v>81</v>
      </c>
      <c r="C23" s="56" t="s">
        <v>82</v>
      </c>
      <c r="D23" s="57" t="s">
        <v>63</v>
      </c>
      <c r="E23" s="57" t="s">
        <v>64</v>
      </c>
      <c r="F23" s="61">
        <f t="shared" si="1"/>
        <v>107.92828685258964</v>
      </c>
      <c r="G23" s="52">
        <f t="shared" si="0"/>
        <v>86.34262948207171</v>
      </c>
      <c r="H23" s="59"/>
      <c r="I23" s="59">
        <v>106</v>
      </c>
      <c r="J23" s="59">
        <f>(F23/I23)</f>
        <v>1.018191385401789</v>
      </c>
      <c r="K23" s="54">
        <f>J23*0.363</f>
        <v>0.3696034729008494</v>
      </c>
      <c r="L23" s="59">
        <f>G23/I23*47%</f>
        <v>0.38283996091107264</v>
      </c>
      <c r="M23" s="59">
        <f>J23+K23+L23</f>
        <v>1.770634819213711</v>
      </c>
      <c r="N23" s="59">
        <f>M23</f>
        <v>1.770634819213711</v>
      </c>
      <c r="O23" s="60" t="s">
        <v>65</v>
      </c>
    </row>
    <row r="24" spans="1:15" s="53" customFormat="1" ht="12.75">
      <c r="A24" s="56" t="s">
        <v>83</v>
      </c>
      <c r="B24" s="56" t="s">
        <v>84</v>
      </c>
      <c r="C24" s="63" t="s">
        <v>85</v>
      </c>
      <c r="D24" s="64" t="s">
        <v>86</v>
      </c>
      <c r="E24" s="57" t="s">
        <v>64</v>
      </c>
      <c r="F24" s="61">
        <f t="shared" si="1"/>
        <v>107.92828685258964</v>
      </c>
      <c r="G24" s="52">
        <f t="shared" si="0"/>
        <v>86.34262948207171</v>
      </c>
      <c r="H24" s="59"/>
      <c r="I24" s="59">
        <v>800</v>
      </c>
      <c r="J24" s="59">
        <f>(F24/I24)</f>
        <v>0.13491035856573705</v>
      </c>
      <c r="K24" s="54">
        <f>J24*0.363</f>
        <v>0.048972460159362546</v>
      </c>
      <c r="L24" s="59">
        <f>G24/I24*47%</f>
        <v>0.05072629482071713</v>
      </c>
      <c r="M24" s="59">
        <f>J24+K24+L24</f>
        <v>0.23460911354581673</v>
      </c>
      <c r="N24" s="59">
        <f>M24</f>
        <v>0.23460911354581673</v>
      </c>
      <c r="O24" s="65" t="s">
        <v>87</v>
      </c>
    </row>
    <row r="25" spans="1:15" s="53" customFormat="1" ht="12.75">
      <c r="A25" s="56" t="s">
        <v>88</v>
      </c>
      <c r="B25" s="56" t="s">
        <v>89</v>
      </c>
      <c r="C25" s="56" t="s">
        <v>90</v>
      </c>
      <c r="D25" s="66" t="s">
        <v>63</v>
      </c>
      <c r="E25" s="57" t="s">
        <v>64</v>
      </c>
      <c r="F25" s="61">
        <f t="shared" si="1"/>
        <v>107.92828685258964</v>
      </c>
      <c r="G25" s="52">
        <f t="shared" si="0"/>
        <v>86.34262948207171</v>
      </c>
      <c r="H25" s="59"/>
      <c r="I25" s="59">
        <v>50</v>
      </c>
      <c r="J25" s="59">
        <f>(F25/I25)</f>
        <v>2.1585657370517928</v>
      </c>
      <c r="K25" s="54">
        <f>J25*0.363</f>
        <v>0.7835593625498007</v>
      </c>
      <c r="L25" s="59">
        <f>G25/I25*47%</f>
        <v>0.8116207171314741</v>
      </c>
      <c r="M25" s="59">
        <f>J25+K25+L25</f>
        <v>3.7537458167330677</v>
      </c>
      <c r="N25" s="59">
        <f>M25</f>
        <v>3.7537458167330677</v>
      </c>
      <c r="O25" s="67" t="s">
        <v>91</v>
      </c>
    </row>
    <row r="26" spans="1:15" s="53" customFormat="1" ht="12.75">
      <c r="A26" s="56" t="s">
        <v>92</v>
      </c>
      <c r="B26" s="56" t="s">
        <v>93</v>
      </c>
      <c r="C26" s="68" t="s">
        <v>94</v>
      </c>
      <c r="D26" s="57" t="s">
        <v>86</v>
      </c>
      <c r="E26" s="69" t="s">
        <v>64</v>
      </c>
      <c r="F26" s="61">
        <f t="shared" si="1"/>
        <v>107.92828685258964</v>
      </c>
      <c r="G26" s="52">
        <f t="shared" si="0"/>
        <v>86.34262948207171</v>
      </c>
      <c r="H26" s="59"/>
      <c r="I26" s="59">
        <v>1200</v>
      </c>
      <c r="J26" s="59">
        <f>(F26/I26)</f>
        <v>0.0899402390438247</v>
      </c>
      <c r="K26" s="54">
        <f>J26*0.363</f>
        <v>0.032648306772908364</v>
      </c>
      <c r="L26" s="59">
        <f>G26/I26*47%</f>
        <v>0.033817529880478085</v>
      </c>
      <c r="M26" s="59">
        <f>J26+K26+L26</f>
        <v>0.15640607569721116</v>
      </c>
      <c r="N26" s="70">
        <f>M26</f>
        <v>0.15640607569721116</v>
      </c>
      <c r="O26" s="71" t="s">
        <v>87</v>
      </c>
    </row>
    <row r="27" spans="1:15" s="53" customFormat="1" ht="12.75">
      <c r="A27" s="56" t="s">
        <v>95</v>
      </c>
      <c r="B27" s="56" t="s">
        <v>96</v>
      </c>
      <c r="C27" s="72" t="s">
        <v>97</v>
      </c>
      <c r="D27" s="57" t="s">
        <v>86</v>
      </c>
      <c r="E27" s="69" t="s">
        <v>64</v>
      </c>
      <c r="F27" s="61">
        <f t="shared" si="1"/>
        <v>107.92828685258964</v>
      </c>
      <c r="G27" s="52">
        <f t="shared" si="0"/>
        <v>86.34262948207171</v>
      </c>
      <c r="H27" s="59"/>
      <c r="I27" s="59">
        <v>800</v>
      </c>
      <c r="J27" s="59">
        <f>(F27/I27)</f>
        <v>0.13491035856573705</v>
      </c>
      <c r="K27" s="54">
        <f>J27*0.363</f>
        <v>0.048972460159362546</v>
      </c>
      <c r="L27" s="59">
        <f>G27/I27*47%</f>
        <v>0.05072629482071713</v>
      </c>
      <c r="M27" s="59">
        <f>J27+K27+L27</f>
        <v>0.23460911354581673</v>
      </c>
      <c r="N27" s="70">
        <f>M27</f>
        <v>0.23460911354581673</v>
      </c>
      <c r="O27" s="71" t="s">
        <v>87</v>
      </c>
    </row>
    <row r="28" spans="1:15" s="53" customFormat="1" ht="12.75">
      <c r="A28" s="56" t="s">
        <v>98</v>
      </c>
      <c r="B28" s="68" t="s">
        <v>99</v>
      </c>
      <c r="C28" s="56" t="s">
        <v>100</v>
      </c>
      <c r="D28" s="57" t="s">
        <v>101</v>
      </c>
      <c r="E28" s="69" t="s">
        <v>64</v>
      </c>
      <c r="F28" s="61">
        <f t="shared" si="1"/>
        <v>107.92828685258964</v>
      </c>
      <c r="G28" s="52">
        <f t="shared" si="0"/>
        <v>86.34262948207171</v>
      </c>
      <c r="H28" s="59"/>
      <c r="I28" s="59">
        <v>25</v>
      </c>
      <c r="J28" s="59">
        <f>(F28/I28)</f>
        <v>4.3171314741035856</v>
      </c>
      <c r="K28" s="54">
        <f>J28*0.363</f>
        <v>1.5671187250996015</v>
      </c>
      <c r="L28" s="59">
        <f>G28/I28*47%</f>
        <v>1.6232414342629482</v>
      </c>
      <c r="M28" s="59">
        <f>J28+K28+L28</f>
        <v>7.5074916334661355</v>
      </c>
      <c r="N28" s="59">
        <f>M28</f>
        <v>7.5074916334661355</v>
      </c>
      <c r="O28" s="55" t="s">
        <v>102</v>
      </c>
    </row>
    <row r="29" spans="1:15" s="53" customFormat="1" ht="12.75">
      <c r="A29" s="56" t="s">
        <v>103</v>
      </c>
      <c r="B29" s="68" t="s">
        <v>104</v>
      </c>
      <c r="C29" s="56" t="s">
        <v>105</v>
      </c>
      <c r="D29" s="57" t="s">
        <v>101</v>
      </c>
      <c r="E29" s="69" t="s">
        <v>64</v>
      </c>
      <c r="F29" s="61">
        <f t="shared" si="1"/>
        <v>107.92828685258964</v>
      </c>
      <c r="G29" s="52">
        <f t="shared" si="0"/>
        <v>86.34262948207171</v>
      </c>
      <c r="H29" s="59"/>
      <c r="I29" s="59">
        <v>120</v>
      </c>
      <c r="J29" s="59">
        <f>(F29/I29)</f>
        <v>0.899402390438247</v>
      </c>
      <c r="K29" s="54">
        <f>J29*0.363</f>
        <v>0.32648306772908364</v>
      </c>
      <c r="L29" s="59">
        <f>G29/I29*47%</f>
        <v>0.33817529880478087</v>
      </c>
      <c r="M29" s="59">
        <f>J29+K29+L29</f>
        <v>1.5640607569721114</v>
      </c>
      <c r="N29" s="59">
        <f>M29</f>
        <v>1.5640607569721114</v>
      </c>
      <c r="O29" s="55" t="s">
        <v>102</v>
      </c>
    </row>
    <row r="30" spans="1:15" s="53" customFormat="1" ht="12.75">
      <c r="A30" s="56" t="s">
        <v>106</v>
      </c>
      <c r="B30" s="56" t="s">
        <v>107</v>
      </c>
      <c r="C30" s="48" t="s">
        <v>108</v>
      </c>
      <c r="D30" s="49" t="s">
        <v>64</v>
      </c>
      <c r="E30" s="57" t="s">
        <v>64</v>
      </c>
      <c r="F30" s="61">
        <f t="shared" si="1"/>
        <v>107.92828685258964</v>
      </c>
      <c r="G30" s="52">
        <f t="shared" si="0"/>
        <v>86.34262948207171</v>
      </c>
      <c r="H30" s="59"/>
      <c r="I30" s="59">
        <v>60</v>
      </c>
      <c r="J30" s="59">
        <f>(F30/I30)</f>
        <v>1.798804780876494</v>
      </c>
      <c r="K30" s="54">
        <f>J30*0.363</f>
        <v>0.6529661354581673</v>
      </c>
      <c r="L30" s="59">
        <f>G30/I30*47%</f>
        <v>0.6763505976095617</v>
      </c>
      <c r="M30" s="59">
        <f>J30+K30+L30</f>
        <v>3.128121513944223</v>
      </c>
      <c r="N30" s="59">
        <f>M30</f>
        <v>3.128121513944223</v>
      </c>
      <c r="O30" s="60" t="s">
        <v>102</v>
      </c>
    </row>
    <row r="31" spans="1:15" s="53" customFormat="1" ht="12.75">
      <c r="A31" s="56" t="s">
        <v>109</v>
      </c>
      <c r="B31" s="73" t="s">
        <v>110</v>
      </c>
      <c r="C31" s="62" t="s">
        <v>111</v>
      </c>
      <c r="D31" s="57" t="s">
        <v>112</v>
      </c>
      <c r="E31" s="57" t="s">
        <v>64</v>
      </c>
      <c r="F31" s="61">
        <f t="shared" si="1"/>
        <v>107.92828685258964</v>
      </c>
      <c r="G31" s="52">
        <f t="shared" si="0"/>
        <v>86.34262948207171</v>
      </c>
      <c r="H31" s="59"/>
      <c r="I31" s="59">
        <v>600</v>
      </c>
      <c r="J31" s="59">
        <f>(F31/I31)</f>
        <v>0.1798804780876494</v>
      </c>
      <c r="K31" s="54">
        <f>J31*0.363</f>
        <v>0.06529661354581673</v>
      </c>
      <c r="L31" s="59">
        <f>G31/I31*47%</f>
        <v>0.06763505976095617</v>
      </c>
      <c r="M31" s="59">
        <f>J31+K31+L31</f>
        <v>0.3128121513944223</v>
      </c>
      <c r="N31" s="59">
        <f>M31</f>
        <v>0.3128121513944223</v>
      </c>
      <c r="O31" s="60" t="s">
        <v>113</v>
      </c>
    </row>
    <row r="32" spans="1:15" s="53" customFormat="1" ht="12.75">
      <c r="A32" s="56" t="s">
        <v>114</v>
      </c>
      <c r="B32" s="73" t="s">
        <v>115</v>
      </c>
      <c r="C32" s="62" t="s">
        <v>116</v>
      </c>
      <c r="D32" s="57" t="s">
        <v>112</v>
      </c>
      <c r="E32" s="57" t="s">
        <v>64</v>
      </c>
      <c r="F32" s="61">
        <f t="shared" si="1"/>
        <v>107.92828685258964</v>
      </c>
      <c r="G32" s="52">
        <f t="shared" si="0"/>
        <v>86.34262948207171</v>
      </c>
      <c r="H32" s="59"/>
      <c r="I32" s="59">
        <v>400</v>
      </c>
      <c r="J32" s="59">
        <f>(F32/I32)</f>
        <v>0.2698207171314741</v>
      </c>
      <c r="K32" s="54">
        <f>J32*0.363</f>
        <v>0.09794492031872509</v>
      </c>
      <c r="L32" s="59">
        <f>G32/I32*47%</f>
        <v>0.10145258964143426</v>
      </c>
      <c r="M32" s="59">
        <f>J32+K32+L32</f>
        <v>0.46921822709163347</v>
      </c>
      <c r="N32" s="59">
        <f>M32</f>
        <v>0.46921822709163347</v>
      </c>
      <c r="O32" s="60" t="s">
        <v>113</v>
      </c>
    </row>
    <row r="33" spans="1:15" s="53" customFormat="1" ht="12.75">
      <c r="A33" s="56" t="s">
        <v>117</v>
      </c>
      <c r="B33" s="73"/>
      <c r="C33" s="62" t="s">
        <v>118</v>
      </c>
      <c r="D33" s="57" t="s">
        <v>112</v>
      </c>
      <c r="E33" s="57" t="s">
        <v>64</v>
      </c>
      <c r="F33" s="61">
        <f t="shared" si="1"/>
        <v>107.92828685258964</v>
      </c>
      <c r="G33" s="52">
        <f t="shared" si="0"/>
        <v>86.34262948207171</v>
      </c>
      <c r="H33" s="59"/>
      <c r="I33" s="59">
        <v>600</v>
      </c>
      <c r="J33" s="59">
        <f>(F33/I33)</f>
        <v>0.1798804780876494</v>
      </c>
      <c r="K33" s="54">
        <f>J33*0.363</f>
        <v>0.06529661354581673</v>
      </c>
      <c r="L33" s="59">
        <f>G33/I33*47%</f>
        <v>0.06763505976095617</v>
      </c>
      <c r="M33" s="59">
        <f>J33+K33+L33</f>
        <v>0.3128121513944223</v>
      </c>
      <c r="N33" s="59">
        <f>M33</f>
        <v>0.3128121513944223</v>
      </c>
      <c r="O33" s="60" t="s">
        <v>113</v>
      </c>
    </row>
    <row r="34" spans="1:15" s="53" customFormat="1" ht="12.75">
      <c r="A34" s="56" t="s">
        <v>119</v>
      </c>
      <c r="B34" s="56" t="s">
        <v>120</v>
      </c>
      <c r="C34" s="56" t="s">
        <v>121</v>
      </c>
      <c r="D34" s="57" t="s">
        <v>101</v>
      </c>
      <c r="E34" s="57" t="s">
        <v>64</v>
      </c>
      <c r="F34" s="61">
        <f t="shared" si="1"/>
        <v>107.92828685258964</v>
      </c>
      <c r="G34" s="52">
        <f t="shared" si="0"/>
        <v>86.34262948207171</v>
      </c>
      <c r="H34" s="59"/>
      <c r="I34" s="59">
        <v>150</v>
      </c>
      <c r="J34" s="74">
        <f>(F34/I34)</f>
        <v>0.7195219123505976</v>
      </c>
      <c r="K34" s="54">
        <f>J34*0.363</f>
        <v>0.2611864541832669</v>
      </c>
      <c r="L34" s="59">
        <f>G34/I34*47%</f>
        <v>0.2705402390438247</v>
      </c>
      <c r="M34" s="59">
        <f>J34+K34+L34</f>
        <v>1.2512486055776892</v>
      </c>
      <c r="N34" s="59">
        <f>M34</f>
        <v>1.2512486055776892</v>
      </c>
      <c r="O34" s="55" t="s">
        <v>102</v>
      </c>
    </row>
    <row r="35" spans="1:15" s="53" customFormat="1" ht="12.75">
      <c r="A35" s="56" t="s">
        <v>122</v>
      </c>
      <c r="B35" s="56" t="s">
        <v>123</v>
      </c>
      <c r="C35" s="63" t="s">
        <v>124</v>
      </c>
      <c r="D35" s="57" t="s">
        <v>101</v>
      </c>
      <c r="E35" s="57" t="s">
        <v>64</v>
      </c>
      <c r="F35" s="61">
        <f t="shared" si="1"/>
        <v>107.92828685258964</v>
      </c>
      <c r="G35" s="52">
        <f t="shared" si="0"/>
        <v>86.34262948207171</v>
      </c>
      <c r="H35" s="59"/>
      <c r="I35" s="59">
        <v>250</v>
      </c>
      <c r="J35" s="74">
        <f>(F35/I35)</f>
        <v>0.43171314741035854</v>
      </c>
      <c r="K35" s="54">
        <f>J35*0.363</f>
        <v>0.15671187250996016</v>
      </c>
      <c r="L35" s="59">
        <f>G35/I35*47%</f>
        <v>0.16232414342629484</v>
      </c>
      <c r="M35" s="59">
        <f>J35+K35+L35</f>
        <v>0.7507491633466136</v>
      </c>
      <c r="N35" s="59">
        <f>M35</f>
        <v>0.7507491633466136</v>
      </c>
      <c r="O35" s="55" t="s">
        <v>102</v>
      </c>
    </row>
    <row r="36" spans="1:15" s="53" customFormat="1" ht="12.75">
      <c r="A36" s="56" t="s">
        <v>125</v>
      </c>
      <c r="B36" s="56" t="s">
        <v>126</v>
      </c>
      <c r="C36" s="56" t="s">
        <v>127</v>
      </c>
      <c r="D36" s="57" t="s">
        <v>112</v>
      </c>
      <c r="E36" s="57" t="s">
        <v>64</v>
      </c>
      <c r="F36" s="61">
        <f t="shared" si="1"/>
        <v>107.92828685258964</v>
      </c>
      <c r="G36" s="52">
        <f t="shared" si="0"/>
        <v>86.34262948207171</v>
      </c>
      <c r="H36" s="59"/>
      <c r="I36" s="59">
        <v>500</v>
      </c>
      <c r="J36" s="74">
        <f>(F36/I36)</f>
        <v>0.21585657370517927</v>
      </c>
      <c r="K36" s="54">
        <f>J36*0.363</f>
        <v>0.07835593625498008</v>
      </c>
      <c r="L36" s="59">
        <f>G36/I36*47%</f>
        <v>0.08116207171314742</v>
      </c>
      <c r="M36" s="59">
        <f>J36+K36+L36</f>
        <v>0.3753745816733068</v>
      </c>
      <c r="N36" s="59">
        <f>M36</f>
        <v>0.3753745816733068</v>
      </c>
      <c r="O36" s="60" t="s">
        <v>113</v>
      </c>
    </row>
    <row r="37" spans="1:15" s="53" customFormat="1" ht="12.75">
      <c r="A37" s="56" t="s">
        <v>128</v>
      </c>
      <c r="B37" s="73" t="s">
        <v>129</v>
      </c>
      <c r="C37" s="62" t="s">
        <v>130</v>
      </c>
      <c r="D37" s="57" t="s">
        <v>86</v>
      </c>
      <c r="E37" s="57" t="s">
        <v>64</v>
      </c>
      <c r="F37" s="61">
        <f t="shared" si="1"/>
        <v>107.92828685258964</v>
      </c>
      <c r="G37" s="52">
        <f t="shared" si="0"/>
        <v>86.34262948207171</v>
      </c>
      <c r="H37" s="73"/>
      <c r="I37" s="73">
        <v>1500</v>
      </c>
      <c r="J37" s="59">
        <f>(F37/I37)</f>
        <v>0.07195219123505976</v>
      </c>
      <c r="K37" s="54">
        <f>J37*0.363</f>
        <v>0.026118645418326692</v>
      </c>
      <c r="L37" s="59">
        <f>G37/I37*47%</f>
        <v>0.027054023904382468</v>
      </c>
      <c r="M37" s="59">
        <f>J37+K37+L37</f>
        <v>0.12512486055776892</v>
      </c>
      <c r="N37" s="59">
        <f>M37</f>
        <v>0.12512486055776892</v>
      </c>
      <c r="O37" s="71" t="s">
        <v>87</v>
      </c>
    </row>
    <row r="38" spans="1:15" s="53" customFormat="1" ht="12.75">
      <c r="A38" s="56" t="s">
        <v>131</v>
      </c>
      <c r="B38" s="73" t="s">
        <v>132</v>
      </c>
      <c r="C38" s="62" t="s">
        <v>133</v>
      </c>
      <c r="D38" s="57" t="s">
        <v>86</v>
      </c>
      <c r="E38" s="57" t="s">
        <v>64</v>
      </c>
      <c r="F38" s="61">
        <f t="shared" si="1"/>
        <v>107.92828685258964</v>
      </c>
      <c r="G38" s="52">
        <f t="shared" si="0"/>
        <v>86.34262948207171</v>
      </c>
      <c r="H38" s="73"/>
      <c r="I38" s="73">
        <v>1400</v>
      </c>
      <c r="J38" s="59">
        <f>(F38/I38)</f>
        <v>0.07709163346613546</v>
      </c>
      <c r="K38" s="54">
        <f>J38*0.363</f>
        <v>0.02798426294820717</v>
      </c>
      <c r="L38" s="59">
        <f>G38/I38*47%</f>
        <v>0.02898645418326693</v>
      </c>
      <c r="M38" s="59">
        <f>J38+K38+L38</f>
        <v>0.13406235059760954</v>
      </c>
      <c r="N38" s="59">
        <v>0.14</v>
      </c>
      <c r="O38" s="71" t="s">
        <v>87</v>
      </c>
    </row>
    <row r="39" spans="1:15" s="53" customFormat="1" ht="12.75">
      <c r="A39" s="56" t="s">
        <v>134</v>
      </c>
      <c r="B39" s="56" t="s">
        <v>135</v>
      </c>
      <c r="C39" s="56" t="s">
        <v>136</v>
      </c>
      <c r="D39" s="57" t="s">
        <v>63</v>
      </c>
      <c r="E39" s="57" t="s">
        <v>64</v>
      </c>
      <c r="F39" s="61">
        <f t="shared" si="1"/>
        <v>107.92828685258964</v>
      </c>
      <c r="G39" s="52">
        <f t="shared" si="0"/>
        <v>86.34262948207171</v>
      </c>
      <c r="H39" s="73"/>
      <c r="I39" s="73">
        <v>50</v>
      </c>
      <c r="J39" s="59">
        <f>(F39/I39)</f>
        <v>2.1585657370517928</v>
      </c>
      <c r="K39" s="54">
        <f>J39*0.363</f>
        <v>0.7835593625498007</v>
      </c>
      <c r="L39" s="59">
        <f>G39/I39*47%</f>
        <v>0.8116207171314741</v>
      </c>
      <c r="M39" s="59">
        <f>J39+K39+L39</f>
        <v>3.7537458167330677</v>
      </c>
      <c r="N39" s="59">
        <f>M39</f>
        <v>3.7537458167330677</v>
      </c>
      <c r="O39" s="60" t="s">
        <v>65</v>
      </c>
    </row>
    <row r="40" spans="1:15" s="53" customFormat="1" ht="12.75">
      <c r="A40" s="56" t="s">
        <v>137</v>
      </c>
      <c r="B40" s="56" t="s">
        <v>138</v>
      </c>
      <c r="C40" s="56" t="s">
        <v>139</v>
      </c>
      <c r="D40" s="57" t="s">
        <v>63</v>
      </c>
      <c r="E40" s="57" t="s">
        <v>64</v>
      </c>
      <c r="F40" s="61">
        <f t="shared" si="1"/>
        <v>107.92828685258964</v>
      </c>
      <c r="G40" s="52">
        <f t="shared" si="0"/>
        <v>86.34262948207171</v>
      </c>
      <c r="H40" s="73"/>
      <c r="I40" s="73">
        <v>40</v>
      </c>
      <c r="J40" s="59">
        <f>(F40/I40)</f>
        <v>2.698207171314741</v>
      </c>
      <c r="K40" s="54">
        <f>J40*0.363</f>
        <v>0.979449203187251</v>
      </c>
      <c r="L40" s="59">
        <f>G40/I40*47%</f>
        <v>1.0145258964143427</v>
      </c>
      <c r="M40" s="59">
        <f>J40+K40+L40</f>
        <v>4.6921822709163346</v>
      </c>
      <c r="N40" s="59">
        <f>M40</f>
        <v>4.6921822709163346</v>
      </c>
      <c r="O40" s="60" t="s">
        <v>65</v>
      </c>
    </row>
    <row r="41" spans="1:15" s="53" customFormat="1" ht="12.75">
      <c r="A41" s="56" t="s">
        <v>140</v>
      </c>
      <c r="B41" s="56" t="s">
        <v>141</v>
      </c>
      <c r="C41" s="56" t="s">
        <v>142</v>
      </c>
      <c r="D41" s="57" t="s">
        <v>63</v>
      </c>
      <c r="E41" s="57" t="s">
        <v>64</v>
      </c>
      <c r="F41" s="61">
        <f t="shared" si="1"/>
        <v>107.92828685258964</v>
      </c>
      <c r="G41" s="52">
        <f t="shared" si="0"/>
        <v>86.34262948207171</v>
      </c>
      <c r="H41" s="73"/>
      <c r="I41" s="73">
        <v>25</v>
      </c>
      <c r="J41" s="59">
        <f>(F41/I41)</f>
        <v>4.3171314741035856</v>
      </c>
      <c r="K41" s="54">
        <f>J41*0.363</f>
        <v>1.5671187250996015</v>
      </c>
      <c r="L41" s="59">
        <f>G41/I41*47%</f>
        <v>1.6232414342629482</v>
      </c>
      <c r="M41" s="59">
        <f>J41+K41+L41</f>
        <v>7.5074916334661355</v>
      </c>
      <c r="N41" s="59">
        <f>M41</f>
        <v>7.5074916334661355</v>
      </c>
      <c r="O41" s="60" t="s">
        <v>65</v>
      </c>
    </row>
    <row r="42" spans="1:15" s="53" customFormat="1" ht="12.75">
      <c r="A42" s="56" t="s">
        <v>143</v>
      </c>
      <c r="B42" s="56" t="s">
        <v>144</v>
      </c>
      <c r="C42" s="56" t="s">
        <v>145</v>
      </c>
      <c r="D42" s="57" t="s">
        <v>63</v>
      </c>
      <c r="E42" s="57" t="s">
        <v>64</v>
      </c>
      <c r="F42" s="61">
        <f t="shared" si="1"/>
        <v>107.92828685258964</v>
      </c>
      <c r="G42" s="52">
        <f t="shared" si="0"/>
        <v>86.34262948207171</v>
      </c>
      <c r="H42" s="73"/>
      <c r="I42" s="73">
        <v>300</v>
      </c>
      <c r="J42" s="59">
        <f>(F42/I42)</f>
        <v>0.3597609561752988</v>
      </c>
      <c r="K42" s="54">
        <f>J42*0.363</f>
        <v>0.13059322709163346</v>
      </c>
      <c r="L42" s="59">
        <f>G42/I42*47%</f>
        <v>0.13527011952191234</v>
      </c>
      <c r="M42" s="59">
        <f>J42+K42+L42</f>
        <v>0.6256243027888446</v>
      </c>
      <c r="N42" s="59">
        <f>M42</f>
        <v>0.6256243027888446</v>
      </c>
      <c r="O42" s="60" t="s">
        <v>65</v>
      </c>
    </row>
    <row r="43" spans="1:15" s="53" customFormat="1" ht="12.75">
      <c r="A43" s="56" t="s">
        <v>146</v>
      </c>
      <c r="B43" s="56" t="s">
        <v>147</v>
      </c>
      <c r="C43" s="53" t="s">
        <v>148</v>
      </c>
      <c r="D43" s="57" t="s">
        <v>63</v>
      </c>
      <c r="E43" s="57" t="s">
        <v>64</v>
      </c>
      <c r="F43" s="61">
        <f t="shared" si="1"/>
        <v>107.92828685258964</v>
      </c>
      <c r="G43" s="52">
        <f t="shared" si="0"/>
        <v>86.34262948207171</v>
      </c>
      <c r="H43" s="73"/>
      <c r="I43" s="73">
        <v>200</v>
      </c>
      <c r="J43" s="59">
        <f>(F43/I43)</f>
        <v>0.5396414342629482</v>
      </c>
      <c r="K43" s="54">
        <f>J43*0.363</f>
        <v>0.19588984063745019</v>
      </c>
      <c r="L43" s="59">
        <f>G43/I43*47%</f>
        <v>0.20290517928286853</v>
      </c>
      <c r="M43" s="59">
        <f>J43+K43+L43</f>
        <v>0.9384364541832669</v>
      </c>
      <c r="N43" s="59">
        <f>M43</f>
        <v>0.9384364541832669</v>
      </c>
      <c r="O43" s="60" t="s">
        <v>65</v>
      </c>
    </row>
    <row r="44" spans="1:15" s="53" customFormat="1" ht="12.75">
      <c r="A44" s="56" t="s">
        <v>149</v>
      </c>
      <c r="B44" s="56"/>
      <c r="C44" s="56" t="s">
        <v>150</v>
      </c>
      <c r="D44" s="57" t="s">
        <v>63</v>
      </c>
      <c r="E44" s="57" t="s">
        <v>64</v>
      </c>
      <c r="F44" s="61">
        <f t="shared" si="1"/>
        <v>107.92828685258964</v>
      </c>
      <c r="G44" s="52">
        <f t="shared" si="0"/>
        <v>86.34262948207171</v>
      </c>
      <c r="H44" s="73"/>
      <c r="I44" s="73">
        <v>400</v>
      </c>
      <c r="J44" s="59">
        <f>(F44/I44)</f>
        <v>0.2698207171314741</v>
      </c>
      <c r="K44" s="54">
        <f>J44*0.363</f>
        <v>0.09794492031872509</v>
      </c>
      <c r="L44" s="59">
        <f>G44/I44*47%</f>
        <v>0.10145258964143426</v>
      </c>
      <c r="M44" s="59">
        <f>J44+K44+L44</f>
        <v>0.46921822709163347</v>
      </c>
      <c r="N44" s="59">
        <f>M44</f>
        <v>0.46921822709163347</v>
      </c>
      <c r="O44" s="60" t="s">
        <v>65</v>
      </c>
    </row>
    <row r="45" spans="1:15" s="53" customFormat="1" ht="12.75">
      <c r="A45" s="56" t="s">
        <v>151</v>
      </c>
      <c r="B45" s="56" t="s">
        <v>152</v>
      </c>
      <c r="C45" s="56" t="s">
        <v>153</v>
      </c>
      <c r="D45" s="57" t="s">
        <v>63</v>
      </c>
      <c r="E45" s="57" t="s">
        <v>64</v>
      </c>
      <c r="F45" s="61">
        <f t="shared" si="1"/>
        <v>107.92828685258964</v>
      </c>
      <c r="G45" s="52">
        <f t="shared" si="0"/>
        <v>86.34262948207171</v>
      </c>
      <c r="H45" s="73"/>
      <c r="I45" s="73">
        <v>500</v>
      </c>
      <c r="J45" s="59">
        <f>(F45/I45)</f>
        <v>0.21585657370517927</v>
      </c>
      <c r="K45" s="54">
        <f>J45*0.363</f>
        <v>0.07835593625498008</v>
      </c>
      <c r="L45" s="59">
        <f>G45/I45*47%</f>
        <v>0.08116207171314742</v>
      </c>
      <c r="M45" s="59">
        <f>J45+K45+L45</f>
        <v>0.3753745816733068</v>
      </c>
      <c r="N45" s="59">
        <f>M45</f>
        <v>0.3753745816733068</v>
      </c>
      <c r="O45" s="60" t="s">
        <v>65</v>
      </c>
    </row>
    <row r="46" spans="1:15" s="53" customFormat="1" ht="12.75">
      <c r="A46" s="56" t="s">
        <v>154</v>
      </c>
      <c r="B46" s="75" t="s">
        <v>155</v>
      </c>
      <c r="C46" s="73" t="s">
        <v>156</v>
      </c>
      <c r="D46" s="57" t="s">
        <v>157</v>
      </c>
      <c r="E46" s="57" t="s">
        <v>64</v>
      </c>
      <c r="F46" s="61">
        <f t="shared" si="1"/>
        <v>107.92828685258964</v>
      </c>
      <c r="G46" s="52">
        <f t="shared" si="0"/>
        <v>86.34262948207171</v>
      </c>
      <c r="H46" s="73"/>
      <c r="I46" s="73">
        <v>60</v>
      </c>
      <c r="J46" s="59">
        <f>(F46/I46)</f>
        <v>1.798804780876494</v>
      </c>
      <c r="K46" s="54">
        <f>J46*0.363</f>
        <v>0.6529661354581673</v>
      </c>
      <c r="L46" s="59">
        <f>G46/I46*47%</f>
        <v>0.6763505976095617</v>
      </c>
      <c r="M46" s="59">
        <f>J46+K46+L46</f>
        <v>3.128121513944223</v>
      </c>
      <c r="N46" s="59">
        <f>M46</f>
        <v>3.128121513944223</v>
      </c>
      <c r="O46" s="71" t="s">
        <v>158</v>
      </c>
    </row>
    <row r="47" spans="1:15" s="53" customFormat="1" ht="12.75">
      <c r="A47" s="56" t="s">
        <v>159</v>
      </c>
      <c r="B47" s="75" t="s">
        <v>160</v>
      </c>
      <c r="C47" s="73" t="s">
        <v>161</v>
      </c>
      <c r="D47" s="57" t="s">
        <v>157</v>
      </c>
      <c r="E47" s="57" t="s">
        <v>64</v>
      </c>
      <c r="F47" s="61">
        <f t="shared" si="1"/>
        <v>107.92828685258964</v>
      </c>
      <c r="G47" s="52">
        <f t="shared" si="0"/>
        <v>86.34262948207171</v>
      </c>
      <c r="H47" s="73"/>
      <c r="I47" s="73">
        <v>105</v>
      </c>
      <c r="J47" s="59">
        <f>(F47/I47)</f>
        <v>1.0278884462151394</v>
      </c>
      <c r="K47" s="54">
        <f>J47*0.363</f>
        <v>0.3731235059760956</v>
      </c>
      <c r="L47" s="59">
        <f>G47/I47*47%</f>
        <v>0.3864860557768924</v>
      </c>
      <c r="M47" s="59">
        <f>J47+K47+L47</f>
        <v>1.7874980079681273</v>
      </c>
      <c r="N47" s="59">
        <f>M47</f>
        <v>1.7874980079681273</v>
      </c>
      <c r="O47" s="71" t="s">
        <v>64</v>
      </c>
    </row>
    <row r="48" spans="1:15" s="53" customFormat="1" ht="12.75">
      <c r="A48" s="56" t="s">
        <v>162</v>
      </c>
      <c r="B48" s="75" t="s">
        <v>163</v>
      </c>
      <c r="C48" s="73" t="s">
        <v>164</v>
      </c>
      <c r="D48" s="57" t="s">
        <v>165</v>
      </c>
      <c r="E48" s="57" t="s">
        <v>64</v>
      </c>
      <c r="F48" s="61">
        <f t="shared" si="1"/>
        <v>107.92828685258964</v>
      </c>
      <c r="G48" s="52">
        <f t="shared" si="0"/>
        <v>86.34262948207171</v>
      </c>
      <c r="H48" s="73"/>
      <c r="I48" s="73">
        <v>400</v>
      </c>
      <c r="J48" s="59">
        <f>(F48/I48)</f>
        <v>0.2698207171314741</v>
      </c>
      <c r="K48" s="54">
        <f>J48*0.363</f>
        <v>0.09794492031872509</v>
      </c>
      <c r="L48" s="59">
        <f>G48/I48*47%</f>
        <v>0.10145258964143426</v>
      </c>
      <c r="M48" s="59">
        <f>J48+K48+L48</f>
        <v>0.46921822709163347</v>
      </c>
      <c r="N48" s="59">
        <f>M48</f>
        <v>0.46921822709163347</v>
      </c>
      <c r="O48" s="71" t="s">
        <v>166</v>
      </c>
    </row>
    <row r="49" spans="1:15" s="53" customFormat="1" ht="12.75">
      <c r="A49" s="56" t="s">
        <v>167</v>
      </c>
      <c r="B49" s="73" t="s">
        <v>168</v>
      </c>
      <c r="C49" s="62" t="s">
        <v>169</v>
      </c>
      <c r="D49" s="57" t="s">
        <v>165</v>
      </c>
      <c r="E49" s="57" t="s">
        <v>64</v>
      </c>
      <c r="F49" s="61">
        <f t="shared" si="1"/>
        <v>107.92828685258964</v>
      </c>
      <c r="G49" s="52">
        <f t="shared" si="0"/>
        <v>86.34262948207171</v>
      </c>
      <c r="H49" s="73"/>
      <c r="I49" s="73">
        <v>600</v>
      </c>
      <c r="J49" s="59">
        <f>(F49/I49)</f>
        <v>0.1798804780876494</v>
      </c>
      <c r="K49" s="54">
        <f>J49*0.363</f>
        <v>0.06529661354581673</v>
      </c>
      <c r="L49" s="59">
        <f>G49/I49*47%</f>
        <v>0.06763505976095617</v>
      </c>
      <c r="M49" s="59">
        <f>J49+K49+L49</f>
        <v>0.3128121513944223</v>
      </c>
      <c r="N49" s="59">
        <f>M49</f>
        <v>0.3128121513944223</v>
      </c>
      <c r="O49" s="71" t="s">
        <v>166</v>
      </c>
    </row>
    <row r="50" spans="1:15" s="53" customFormat="1" ht="12.75">
      <c r="A50" s="56" t="s">
        <v>170</v>
      </c>
      <c r="B50" s="56" t="s">
        <v>171</v>
      </c>
      <c r="C50" s="56" t="s">
        <v>172</v>
      </c>
      <c r="D50" s="57" t="s">
        <v>165</v>
      </c>
      <c r="E50" s="57" t="s">
        <v>64</v>
      </c>
      <c r="F50" s="61">
        <f t="shared" si="1"/>
        <v>107.92828685258964</v>
      </c>
      <c r="G50" s="52">
        <f t="shared" si="0"/>
        <v>86.34262948207171</v>
      </c>
      <c r="H50" s="73"/>
      <c r="I50" s="73">
        <v>700</v>
      </c>
      <c r="J50" s="59">
        <f>(F50/I50)</f>
        <v>0.1541832669322709</v>
      </c>
      <c r="K50" s="54">
        <f>J50*0.363</f>
        <v>0.05596852589641434</v>
      </c>
      <c r="L50" s="59">
        <f>G50/I50*47%</f>
        <v>0.05797290836653386</v>
      </c>
      <c r="M50" s="59">
        <f>J50+K50+L50</f>
        <v>0.2681247011952191</v>
      </c>
      <c r="N50" s="59">
        <f>M50</f>
        <v>0.2681247011952191</v>
      </c>
      <c r="O50" s="71" t="s">
        <v>166</v>
      </c>
    </row>
    <row r="51" spans="1:15" s="53" customFormat="1" ht="36.75" customHeight="1">
      <c r="A51" s="56" t="s">
        <v>173</v>
      </c>
      <c r="B51" s="73" t="s">
        <v>174</v>
      </c>
      <c r="C51" s="62" t="s">
        <v>175</v>
      </c>
      <c r="D51" s="57" t="s">
        <v>165</v>
      </c>
      <c r="E51" s="76" t="s">
        <v>176</v>
      </c>
      <c r="F51" s="52">
        <f>(2006.5+2006.5*25%)*12/251</f>
        <v>119.91035856573706</v>
      </c>
      <c r="G51" s="52">
        <f>(1806+1678)/2*12/251</f>
        <v>83.28286852589642</v>
      </c>
      <c r="H51" s="73"/>
      <c r="I51" s="73">
        <v>300</v>
      </c>
      <c r="J51" s="59">
        <f>(F51/I51)</f>
        <v>0.3997011952191235</v>
      </c>
      <c r="K51" s="54">
        <f>J51*0.363</f>
        <v>0.14509153386454182</v>
      </c>
      <c r="L51" s="59">
        <f>G51/I51*47%</f>
        <v>0.13047649402390438</v>
      </c>
      <c r="M51" s="59">
        <f>J51+K51+L51</f>
        <v>0.6752692231075698</v>
      </c>
      <c r="N51" s="59">
        <f>M51</f>
        <v>0.6752692231075698</v>
      </c>
      <c r="O51" s="71" t="s">
        <v>166</v>
      </c>
    </row>
    <row r="52" spans="1:15" s="53" customFormat="1" ht="12.75">
      <c r="A52" s="56" t="s">
        <v>177</v>
      </c>
      <c r="B52" s="62" t="s">
        <v>178</v>
      </c>
      <c r="C52" s="62" t="s">
        <v>179</v>
      </c>
      <c r="D52" s="57" t="s">
        <v>165</v>
      </c>
      <c r="E52" s="57" t="s">
        <v>64</v>
      </c>
      <c r="F52" s="52">
        <f aca="true" t="shared" si="2" ref="F52:F64">(2006.5+2006.5*25%)*12/251</f>
        <v>119.91035856573706</v>
      </c>
      <c r="G52" s="52">
        <f aca="true" t="shared" si="3" ref="G52:G64">(1806+1678)/2*12/251</f>
        <v>83.28286852589642</v>
      </c>
      <c r="H52" s="73"/>
      <c r="I52" s="73">
        <v>300</v>
      </c>
      <c r="J52" s="59">
        <f>(F52/I52)</f>
        <v>0.3997011952191235</v>
      </c>
      <c r="K52" s="54">
        <f>J52*0.363</f>
        <v>0.14509153386454182</v>
      </c>
      <c r="L52" s="59">
        <f>G52/I52*47%</f>
        <v>0.13047649402390438</v>
      </c>
      <c r="M52" s="59">
        <f>J52+K52+L52</f>
        <v>0.6752692231075698</v>
      </c>
      <c r="N52" s="59">
        <f>M52</f>
        <v>0.6752692231075698</v>
      </c>
      <c r="O52" s="71" t="s">
        <v>166</v>
      </c>
    </row>
    <row r="53" spans="1:15" s="53" customFormat="1" ht="12.75">
      <c r="A53" s="56" t="s">
        <v>180</v>
      </c>
      <c r="B53" s="56" t="s">
        <v>181</v>
      </c>
      <c r="C53" s="56" t="s">
        <v>182</v>
      </c>
      <c r="D53" s="57" t="s">
        <v>165</v>
      </c>
      <c r="E53" s="57" t="s">
        <v>64</v>
      </c>
      <c r="F53" s="52">
        <f t="shared" si="2"/>
        <v>119.91035856573706</v>
      </c>
      <c r="G53" s="52">
        <f t="shared" si="3"/>
        <v>83.28286852589642</v>
      </c>
      <c r="H53" s="77"/>
      <c r="I53" s="73">
        <v>15</v>
      </c>
      <c r="J53" s="59">
        <f>(F53/I53)</f>
        <v>7.994023904382471</v>
      </c>
      <c r="K53" s="54">
        <f>J53*0.363</f>
        <v>2.9018306772908367</v>
      </c>
      <c r="L53" s="59">
        <f>G53/I53*47%</f>
        <v>2.609529880478088</v>
      </c>
      <c r="M53" s="59">
        <f>J53+K53+L53</f>
        <v>13.505384462151394</v>
      </c>
      <c r="N53" s="59">
        <f>M53</f>
        <v>13.505384462151394</v>
      </c>
      <c r="O53" s="71" t="s">
        <v>65</v>
      </c>
    </row>
    <row r="54" spans="1:15" s="53" customFormat="1" ht="12.75">
      <c r="A54" s="56" t="s">
        <v>183</v>
      </c>
      <c r="B54" s="56"/>
      <c r="C54" s="56" t="s">
        <v>184</v>
      </c>
      <c r="D54" s="57" t="s">
        <v>165</v>
      </c>
      <c r="E54" s="57"/>
      <c r="F54" s="52">
        <f t="shared" si="2"/>
        <v>119.91035856573706</v>
      </c>
      <c r="G54" s="52">
        <f t="shared" si="3"/>
        <v>83.28286852589642</v>
      </c>
      <c r="H54" s="77"/>
      <c r="I54" s="73">
        <v>12</v>
      </c>
      <c r="J54" s="59">
        <f>(F54/I54)</f>
        <v>9.992529880478088</v>
      </c>
      <c r="K54" s="54">
        <f>J54*0.363</f>
        <v>3.627288346613546</v>
      </c>
      <c r="L54" s="59">
        <f>G54/I54*47%</f>
        <v>3.2619123505976093</v>
      </c>
      <c r="M54" s="59">
        <f>J54+K54+L54</f>
        <v>16.881730577689243</v>
      </c>
      <c r="N54" s="59">
        <f>M54</f>
        <v>16.881730577689243</v>
      </c>
      <c r="O54" s="71" t="s">
        <v>65</v>
      </c>
    </row>
    <row r="55" spans="1:15" s="53" customFormat="1" ht="12.75">
      <c r="A55" s="56" t="s">
        <v>185</v>
      </c>
      <c r="B55" s="56" t="s">
        <v>186</v>
      </c>
      <c r="C55" s="56" t="s">
        <v>187</v>
      </c>
      <c r="D55" s="57" t="s">
        <v>165</v>
      </c>
      <c r="E55" s="57" t="s">
        <v>64</v>
      </c>
      <c r="F55" s="52">
        <f t="shared" si="2"/>
        <v>119.91035856573706</v>
      </c>
      <c r="G55" s="52">
        <f t="shared" si="3"/>
        <v>83.28286852589642</v>
      </c>
      <c r="H55" s="77"/>
      <c r="I55" s="73">
        <v>300</v>
      </c>
      <c r="J55" s="59">
        <f>(F55/I55)</f>
        <v>0.3997011952191235</v>
      </c>
      <c r="K55" s="54">
        <f>J55*0.363</f>
        <v>0.14509153386454182</v>
      </c>
      <c r="L55" s="59">
        <f>G55/I55*47%</f>
        <v>0.13047649402390438</v>
      </c>
      <c r="M55" s="59">
        <f>J55+K55+L55</f>
        <v>0.6752692231075698</v>
      </c>
      <c r="N55" s="59">
        <f>M55</f>
        <v>0.6752692231075698</v>
      </c>
      <c r="O55" s="71" t="s">
        <v>65</v>
      </c>
    </row>
    <row r="56" spans="1:15" s="53" customFormat="1" ht="12.75">
      <c r="A56" s="56" t="s">
        <v>188</v>
      </c>
      <c r="B56" s="56" t="s">
        <v>189</v>
      </c>
      <c r="C56" s="56" t="s">
        <v>190</v>
      </c>
      <c r="D56" s="57" t="s">
        <v>86</v>
      </c>
      <c r="E56" s="57" t="s">
        <v>64</v>
      </c>
      <c r="F56" s="52">
        <f t="shared" si="2"/>
        <v>119.91035856573706</v>
      </c>
      <c r="G56" s="52">
        <f t="shared" si="3"/>
        <v>83.28286852589642</v>
      </c>
      <c r="H56" s="77"/>
      <c r="I56" s="73">
        <v>2000</v>
      </c>
      <c r="J56" s="59">
        <f>(F56/I56)</f>
        <v>0.059955179282868525</v>
      </c>
      <c r="K56" s="54">
        <f>J56*0.363</f>
        <v>0.021763730079681274</v>
      </c>
      <c r="L56" s="59">
        <f>G56/I56*47%</f>
        <v>0.019571474103585656</v>
      </c>
      <c r="M56" s="59">
        <f>J56+K56+L56</f>
        <v>0.10129038346613546</v>
      </c>
      <c r="N56" s="59">
        <f>M56</f>
        <v>0.10129038346613546</v>
      </c>
      <c r="O56" s="71" t="s">
        <v>87</v>
      </c>
    </row>
    <row r="57" spans="1:15" s="53" customFormat="1" ht="12.75">
      <c r="A57" s="56" t="s">
        <v>191</v>
      </c>
      <c r="B57" s="56" t="s">
        <v>192</v>
      </c>
      <c r="C57" s="56" t="s">
        <v>193</v>
      </c>
      <c r="D57" s="57" t="s">
        <v>165</v>
      </c>
      <c r="E57" s="57" t="s">
        <v>64</v>
      </c>
      <c r="F57" s="52">
        <f t="shared" si="2"/>
        <v>119.91035856573706</v>
      </c>
      <c r="G57" s="52">
        <f t="shared" si="3"/>
        <v>83.28286852589642</v>
      </c>
      <c r="H57" s="77"/>
      <c r="I57" s="73">
        <v>12</v>
      </c>
      <c r="J57" s="59">
        <f>(F57/I57)</f>
        <v>9.992529880478088</v>
      </c>
      <c r="K57" s="54">
        <f>J57*0.363</f>
        <v>3.627288346613546</v>
      </c>
      <c r="L57" s="59">
        <f>G57/I57*47%</f>
        <v>3.2619123505976093</v>
      </c>
      <c r="M57" s="59">
        <f>J57+K57+L57</f>
        <v>16.881730577689243</v>
      </c>
      <c r="N57" s="59">
        <f>M57</f>
        <v>16.881730577689243</v>
      </c>
      <c r="O57" s="71" t="s">
        <v>65</v>
      </c>
    </row>
    <row r="58" spans="1:15" s="53" customFormat="1" ht="12.75">
      <c r="A58" s="56" t="s">
        <v>194</v>
      </c>
      <c r="B58" s="56" t="s">
        <v>195</v>
      </c>
      <c r="C58" s="56" t="s">
        <v>196</v>
      </c>
      <c r="D58" s="57" t="s">
        <v>165</v>
      </c>
      <c r="E58" s="57" t="s">
        <v>64</v>
      </c>
      <c r="F58" s="52">
        <f t="shared" si="2"/>
        <v>119.91035856573706</v>
      </c>
      <c r="G58" s="52">
        <f t="shared" si="3"/>
        <v>83.28286852589642</v>
      </c>
      <c r="H58" s="77"/>
      <c r="I58" s="73">
        <v>10</v>
      </c>
      <c r="J58" s="59">
        <f>(F58/I58)</f>
        <v>11.991035856573706</v>
      </c>
      <c r="K58" s="54">
        <f>J58*0.363</f>
        <v>4.352746015936256</v>
      </c>
      <c r="L58" s="59">
        <f>G58/I58*47%</f>
        <v>3.9142948207171315</v>
      </c>
      <c r="M58" s="59">
        <f>J58+K58+L58</f>
        <v>20.258076693227093</v>
      </c>
      <c r="N58" s="59">
        <f>M58</f>
        <v>20.258076693227093</v>
      </c>
      <c r="O58" s="71" t="s">
        <v>65</v>
      </c>
    </row>
    <row r="59" spans="1:15" s="53" customFormat="1" ht="12.75">
      <c r="A59" s="56" t="s">
        <v>197</v>
      </c>
      <c r="B59" s="56"/>
      <c r="C59" s="56" t="s">
        <v>198</v>
      </c>
      <c r="D59" s="57" t="s">
        <v>165</v>
      </c>
      <c r="E59" s="57" t="s">
        <v>64</v>
      </c>
      <c r="F59" s="52">
        <f t="shared" si="2"/>
        <v>119.91035856573706</v>
      </c>
      <c r="G59" s="52">
        <f t="shared" si="3"/>
        <v>83.28286852589642</v>
      </c>
      <c r="H59" s="77"/>
      <c r="I59" s="73">
        <v>6</v>
      </c>
      <c r="J59" s="59">
        <f>(F59/I59)</f>
        <v>19.985059760956176</v>
      </c>
      <c r="K59" s="54">
        <f>J59*0.363</f>
        <v>7.254576693227092</v>
      </c>
      <c r="L59" s="59">
        <f>G59/I59*47%</f>
        <v>6.523824701195219</v>
      </c>
      <c r="M59" s="59">
        <f>J59+K59+L59</f>
        <v>33.76346115537849</v>
      </c>
      <c r="N59" s="59">
        <f>M59</f>
        <v>33.76346115537849</v>
      </c>
      <c r="O59" s="71" t="s">
        <v>65</v>
      </c>
    </row>
    <row r="60" spans="1:15" s="53" customFormat="1" ht="12.75">
      <c r="A60" s="56" t="s">
        <v>199</v>
      </c>
      <c r="B60" s="56" t="s">
        <v>200</v>
      </c>
      <c r="C60" s="56" t="s">
        <v>201</v>
      </c>
      <c r="D60" s="57" t="s">
        <v>165</v>
      </c>
      <c r="E60" s="57" t="s">
        <v>64</v>
      </c>
      <c r="F60" s="52">
        <f t="shared" si="2"/>
        <v>119.91035856573706</v>
      </c>
      <c r="G60" s="52">
        <f t="shared" si="3"/>
        <v>83.28286852589642</v>
      </c>
      <c r="H60" s="77"/>
      <c r="I60" s="73">
        <v>60</v>
      </c>
      <c r="J60" s="59">
        <f>(F60/I60)</f>
        <v>1.9985059760956176</v>
      </c>
      <c r="K60" s="54">
        <f>J60*0.363</f>
        <v>0.7254576693227092</v>
      </c>
      <c r="L60" s="59">
        <f>G60/I60*47%</f>
        <v>0.652382470119522</v>
      </c>
      <c r="M60" s="59">
        <f>J60+K60+L60</f>
        <v>3.3763461155378485</v>
      </c>
      <c r="N60" s="59">
        <f>M60</f>
        <v>3.3763461155378485</v>
      </c>
      <c r="O60" s="71" t="s">
        <v>166</v>
      </c>
    </row>
    <row r="61" spans="1:15" s="53" customFormat="1" ht="12.75">
      <c r="A61" s="56" t="s">
        <v>202</v>
      </c>
      <c r="B61" s="56" t="s">
        <v>203</v>
      </c>
      <c r="C61" s="56" t="s">
        <v>204</v>
      </c>
      <c r="D61" s="57" t="s">
        <v>165</v>
      </c>
      <c r="E61" s="57" t="s">
        <v>64</v>
      </c>
      <c r="F61" s="52">
        <f t="shared" si="2"/>
        <v>119.91035856573706</v>
      </c>
      <c r="G61" s="52">
        <f t="shared" si="3"/>
        <v>83.28286852589642</v>
      </c>
      <c r="H61" s="77"/>
      <c r="I61" s="73">
        <v>40</v>
      </c>
      <c r="J61" s="59">
        <f>(F61/I61)</f>
        <v>2.9977589641434266</v>
      </c>
      <c r="K61" s="54">
        <f>J61*0.363</f>
        <v>1.088186503984064</v>
      </c>
      <c r="L61" s="59">
        <f>G61/I61*47%</f>
        <v>0.9785737051792829</v>
      </c>
      <c r="M61" s="59">
        <f>J61+K61+L61</f>
        <v>5.064519173306773</v>
      </c>
      <c r="N61" s="59">
        <f>M61</f>
        <v>5.064519173306773</v>
      </c>
      <c r="O61" s="71" t="s">
        <v>166</v>
      </c>
    </row>
    <row r="62" spans="1:15" s="53" customFormat="1" ht="12.75">
      <c r="A62" s="56" t="s">
        <v>205</v>
      </c>
      <c r="B62" s="56" t="s">
        <v>206</v>
      </c>
      <c r="C62" s="56" t="s">
        <v>207</v>
      </c>
      <c r="D62" s="57" t="s">
        <v>165</v>
      </c>
      <c r="E62" s="57" t="s">
        <v>64</v>
      </c>
      <c r="F62" s="52">
        <f t="shared" si="2"/>
        <v>119.91035856573706</v>
      </c>
      <c r="G62" s="52">
        <f t="shared" si="3"/>
        <v>83.28286852589642</v>
      </c>
      <c r="H62" s="77"/>
      <c r="I62" s="73">
        <v>25</v>
      </c>
      <c r="J62" s="59">
        <f>(F62/I62)</f>
        <v>4.7964143426294825</v>
      </c>
      <c r="K62" s="54">
        <f>J62*0.363</f>
        <v>1.741098406374502</v>
      </c>
      <c r="L62" s="59">
        <f>G62/I62*47%</f>
        <v>1.5657179282868525</v>
      </c>
      <c r="M62" s="59">
        <f>J62+K62+L62</f>
        <v>8.103230677290837</v>
      </c>
      <c r="N62" s="59">
        <f>M62</f>
        <v>8.103230677290837</v>
      </c>
      <c r="O62" s="71" t="s">
        <v>166</v>
      </c>
    </row>
    <row r="63" spans="1:15" s="53" customFormat="1" ht="12.75">
      <c r="A63" s="56" t="s">
        <v>208</v>
      </c>
      <c r="B63" s="56" t="s">
        <v>209</v>
      </c>
      <c r="C63" s="56" t="s">
        <v>210</v>
      </c>
      <c r="D63" s="57" t="s">
        <v>165</v>
      </c>
      <c r="E63" s="57" t="s">
        <v>64</v>
      </c>
      <c r="F63" s="52">
        <f t="shared" si="2"/>
        <v>119.91035856573706</v>
      </c>
      <c r="G63" s="52">
        <f t="shared" si="3"/>
        <v>83.28286852589642</v>
      </c>
      <c r="H63" s="77"/>
      <c r="I63" s="73">
        <v>17</v>
      </c>
      <c r="J63" s="59">
        <f>(F63/I63)</f>
        <v>7.0535505038668855</v>
      </c>
      <c r="K63" s="54">
        <f>J63*0.363</f>
        <v>2.5604388329036794</v>
      </c>
      <c r="L63" s="59">
        <f>G63/I63*47%</f>
        <v>2.3025263651277244</v>
      </c>
      <c r="M63" s="59">
        <f>J63+K63+L63</f>
        <v>11.91651570189829</v>
      </c>
      <c r="N63" s="59">
        <f>M63</f>
        <v>11.91651570189829</v>
      </c>
      <c r="O63" s="71" t="s">
        <v>166</v>
      </c>
    </row>
    <row r="64" spans="1:15" s="53" customFormat="1" ht="12.75">
      <c r="A64" s="56" t="s">
        <v>211</v>
      </c>
      <c r="B64" s="56" t="s">
        <v>212</v>
      </c>
      <c r="C64" s="56" t="s">
        <v>213</v>
      </c>
      <c r="D64" s="57" t="s">
        <v>165</v>
      </c>
      <c r="E64" s="57" t="s">
        <v>64</v>
      </c>
      <c r="F64" s="52">
        <f t="shared" si="2"/>
        <v>119.91035856573706</v>
      </c>
      <c r="G64" s="52">
        <f t="shared" si="3"/>
        <v>83.28286852589642</v>
      </c>
      <c r="H64" s="77"/>
      <c r="I64" s="73">
        <v>13</v>
      </c>
      <c r="J64" s="59">
        <f>(F64/I64)</f>
        <v>9.223873735825928</v>
      </c>
      <c r="K64" s="54">
        <f>J64*0.363</f>
        <v>3.3482661661048114</v>
      </c>
      <c r="L64" s="59">
        <f>G64/I64*47%</f>
        <v>3.010996015936255</v>
      </c>
      <c r="M64" s="59">
        <f>J64+K64+L64</f>
        <v>15.583135917866995</v>
      </c>
      <c r="N64" s="59">
        <f>M64</f>
        <v>15.583135917866995</v>
      </c>
      <c r="O64" s="71" t="s">
        <v>166</v>
      </c>
    </row>
    <row r="65" spans="1:15" s="53" customFormat="1" ht="12.75">
      <c r="A65" s="56" t="s">
        <v>214</v>
      </c>
      <c r="B65" s="71" t="s">
        <v>215</v>
      </c>
      <c r="C65" s="56" t="s">
        <v>216</v>
      </c>
      <c r="D65" s="57" t="s">
        <v>101</v>
      </c>
      <c r="E65" s="50" t="s">
        <v>58</v>
      </c>
      <c r="F65" s="52">
        <f>(1806+1806*25%)*12/251</f>
        <v>107.92828685258964</v>
      </c>
      <c r="G65" s="52">
        <f aca="true" t="shared" si="4" ref="G65:G92">1806*12/251</f>
        <v>86.34262948207171</v>
      </c>
      <c r="H65" s="73"/>
      <c r="I65" s="73">
        <v>70</v>
      </c>
      <c r="J65" s="59">
        <f>(F65/I65)</f>
        <v>1.5418326693227091</v>
      </c>
      <c r="K65" s="54">
        <f>J65*0.363</f>
        <v>0.5596852589641435</v>
      </c>
      <c r="L65" s="59">
        <f>G65/I65*47%</f>
        <v>0.5797290836653386</v>
      </c>
      <c r="M65" s="59">
        <f>J65+K65+L65</f>
        <v>2.681247011952191</v>
      </c>
      <c r="N65" s="59">
        <f>M65</f>
        <v>2.681247011952191</v>
      </c>
      <c r="O65" s="71" t="s">
        <v>102</v>
      </c>
    </row>
    <row r="66" spans="1:15" s="53" customFormat="1" ht="12.75">
      <c r="A66" s="56" t="s">
        <v>217</v>
      </c>
      <c r="B66" s="71" t="s">
        <v>218</v>
      </c>
      <c r="C66" s="56" t="s">
        <v>219</v>
      </c>
      <c r="D66" s="57" t="s">
        <v>101</v>
      </c>
      <c r="E66" s="57" t="s">
        <v>64</v>
      </c>
      <c r="F66" s="52">
        <f aca="true" t="shared" si="5" ref="F66:F92">(1806+1806*25%)*12/251</f>
        <v>107.92828685258964</v>
      </c>
      <c r="G66" s="52">
        <f t="shared" si="4"/>
        <v>86.34262948207171</v>
      </c>
      <c r="H66" s="73"/>
      <c r="I66" s="73">
        <v>40</v>
      </c>
      <c r="J66" s="59">
        <f>(F66/I66)</f>
        <v>2.698207171314741</v>
      </c>
      <c r="K66" s="54">
        <f>J66*0.363</f>
        <v>0.979449203187251</v>
      </c>
      <c r="L66" s="59">
        <f>G66/I66*47%</f>
        <v>1.0145258964143427</v>
      </c>
      <c r="M66" s="59">
        <f>J66+K66+L66</f>
        <v>4.6921822709163346</v>
      </c>
      <c r="N66" s="59">
        <f>M66</f>
        <v>4.6921822709163346</v>
      </c>
      <c r="O66" s="71" t="s">
        <v>64</v>
      </c>
    </row>
    <row r="67" spans="1:15" s="53" customFormat="1" ht="12.75">
      <c r="A67" s="56" t="s">
        <v>220</v>
      </c>
      <c r="B67" s="56" t="s">
        <v>221</v>
      </c>
      <c r="C67" s="56" t="s">
        <v>222</v>
      </c>
      <c r="D67" s="57" t="s">
        <v>57</v>
      </c>
      <c r="E67" s="57" t="s">
        <v>64</v>
      </c>
      <c r="F67" s="52">
        <f t="shared" si="5"/>
        <v>107.92828685258964</v>
      </c>
      <c r="G67" s="52">
        <f t="shared" si="4"/>
        <v>86.34262948207171</v>
      </c>
      <c r="H67" s="73">
        <v>10</v>
      </c>
      <c r="I67" s="73"/>
      <c r="J67" s="59">
        <f>F67*H67</f>
        <v>1079.2828685258964</v>
      </c>
      <c r="K67" s="54">
        <f>J67*0.363</f>
        <v>391.7796812749004</v>
      </c>
      <c r="L67" s="59">
        <f>G67*H67*47%</f>
        <v>405.8103585657371</v>
      </c>
      <c r="M67" s="59">
        <f>J67+K67+L67</f>
        <v>1876.872908366534</v>
      </c>
      <c r="N67" s="59">
        <f>M67</f>
        <v>1876.872908366534</v>
      </c>
      <c r="O67" s="71" t="s">
        <v>59</v>
      </c>
    </row>
    <row r="68" spans="1:15" s="53" customFormat="1" ht="12.75">
      <c r="A68" s="56" t="s">
        <v>223</v>
      </c>
      <c r="B68" s="56" t="s">
        <v>224</v>
      </c>
      <c r="C68" s="56" t="s">
        <v>225</v>
      </c>
      <c r="D68" s="57" t="s">
        <v>226</v>
      </c>
      <c r="E68" s="57" t="s">
        <v>64</v>
      </c>
      <c r="F68" s="52">
        <f t="shared" si="5"/>
        <v>107.92828685258964</v>
      </c>
      <c r="G68" s="52">
        <f t="shared" si="4"/>
        <v>86.34262948207171</v>
      </c>
      <c r="H68" s="73">
        <v>1</v>
      </c>
      <c r="I68" s="73"/>
      <c r="J68" s="59">
        <f>F68*H68</f>
        <v>107.92828685258964</v>
      </c>
      <c r="K68" s="54">
        <f>J68*0.363</f>
        <v>39.17796812749004</v>
      </c>
      <c r="L68" s="59">
        <f>G68*H68*47%</f>
        <v>40.581035856573706</v>
      </c>
      <c r="M68" s="59">
        <f>J68+K68+L68</f>
        <v>187.6872908366534</v>
      </c>
      <c r="N68" s="59">
        <f>M68</f>
        <v>187.6872908366534</v>
      </c>
      <c r="O68" s="71" t="s">
        <v>227</v>
      </c>
    </row>
    <row r="69" spans="1:15" s="53" customFormat="1" ht="12.75">
      <c r="A69" s="56" t="s">
        <v>228</v>
      </c>
      <c r="B69" s="56" t="s">
        <v>229</v>
      </c>
      <c r="C69" s="56" t="s">
        <v>230</v>
      </c>
      <c r="D69" s="57" t="s">
        <v>231</v>
      </c>
      <c r="E69" s="57" t="s">
        <v>64</v>
      </c>
      <c r="F69" s="52">
        <f t="shared" si="5"/>
        <v>107.92828685258964</v>
      </c>
      <c r="G69" s="52">
        <f t="shared" si="4"/>
        <v>86.34262948207171</v>
      </c>
      <c r="H69" s="73"/>
      <c r="I69" s="73">
        <v>35</v>
      </c>
      <c r="J69" s="59">
        <f>(F69/I69)</f>
        <v>3.0836653386454183</v>
      </c>
      <c r="K69" s="54">
        <f>J69*0.363</f>
        <v>1.119370517928287</v>
      </c>
      <c r="L69" s="59">
        <f>G69/I69*47%</f>
        <v>1.1594581673306772</v>
      </c>
      <c r="M69" s="59">
        <f>J69+K69+L69</f>
        <v>5.362494023904382</v>
      </c>
      <c r="N69" s="59">
        <f>M69</f>
        <v>5.362494023904382</v>
      </c>
      <c r="O69" s="71" t="s">
        <v>232</v>
      </c>
    </row>
    <row r="70" spans="1:15" s="53" customFormat="1" ht="12.75">
      <c r="A70" s="56" t="s">
        <v>233</v>
      </c>
      <c r="B70" s="73" t="s">
        <v>234</v>
      </c>
      <c r="C70" s="62" t="s">
        <v>235</v>
      </c>
      <c r="D70" s="57" t="s">
        <v>63</v>
      </c>
      <c r="E70" s="57" t="s">
        <v>64</v>
      </c>
      <c r="F70" s="52">
        <f t="shared" si="5"/>
        <v>107.92828685258964</v>
      </c>
      <c r="G70" s="52">
        <f t="shared" si="4"/>
        <v>86.34262948207171</v>
      </c>
      <c r="H70" s="73"/>
      <c r="I70" s="73">
        <v>260</v>
      </c>
      <c r="J70" s="59">
        <f>(F70/I70)</f>
        <v>0.41510879558688324</v>
      </c>
      <c r="K70" s="54">
        <f>J70*0.363</f>
        <v>0.1506844927980386</v>
      </c>
      <c r="L70" s="59">
        <f>G70/I70*47%</f>
        <v>0.1560809071406681</v>
      </c>
      <c r="M70" s="59">
        <f>J70+K70+L70</f>
        <v>0.72187419552559</v>
      </c>
      <c r="N70" s="59">
        <f>M70</f>
        <v>0.72187419552559</v>
      </c>
      <c r="O70" s="71" t="s">
        <v>166</v>
      </c>
    </row>
    <row r="71" spans="1:15" s="53" customFormat="1" ht="36.75" customHeight="1">
      <c r="A71" s="56" t="s">
        <v>236</v>
      </c>
      <c r="B71" s="73" t="s">
        <v>237</v>
      </c>
      <c r="C71" s="62"/>
      <c r="D71" s="57" t="s">
        <v>238</v>
      </c>
      <c r="E71" s="57" t="s">
        <v>64</v>
      </c>
      <c r="F71" s="52">
        <f t="shared" si="5"/>
        <v>107.92828685258964</v>
      </c>
      <c r="G71" s="52">
        <f t="shared" si="4"/>
        <v>86.34262948207171</v>
      </c>
      <c r="H71" s="73"/>
      <c r="I71" s="73"/>
      <c r="J71" s="59"/>
      <c r="K71" s="54">
        <f>J71*0.363</f>
        <v>0</v>
      </c>
      <c r="L71" s="59">
        <f>(J71+K71)*2.62/100</f>
        <v>0</v>
      </c>
      <c r="M71" s="59">
        <f>J71+K71+L71</f>
        <v>0</v>
      </c>
      <c r="N71" s="59">
        <v>1085.2</v>
      </c>
      <c r="O71" s="78" t="s">
        <v>239</v>
      </c>
    </row>
    <row r="72" spans="1:15" s="53" customFormat="1" ht="12.75">
      <c r="A72" s="56" t="s">
        <v>240</v>
      </c>
      <c r="B72" s="73" t="s">
        <v>241</v>
      </c>
      <c r="C72" s="62"/>
      <c r="D72" s="57" t="s">
        <v>238</v>
      </c>
      <c r="E72" s="57" t="s">
        <v>64</v>
      </c>
      <c r="F72" s="52">
        <f t="shared" si="5"/>
        <v>107.92828685258964</v>
      </c>
      <c r="G72" s="52">
        <f t="shared" si="4"/>
        <v>86.34262948207171</v>
      </c>
      <c r="H72" s="73"/>
      <c r="I72" s="73"/>
      <c r="J72" s="59"/>
      <c r="K72" s="54">
        <f>J72*0.363</f>
        <v>0</v>
      </c>
      <c r="L72" s="59">
        <f>(J72+K72)*2.62/100</f>
        <v>0</v>
      </c>
      <c r="M72" s="59">
        <f>J72+K72+L72</f>
        <v>0</v>
      </c>
      <c r="N72" s="59">
        <v>1930.2</v>
      </c>
      <c r="O72" s="71" t="s">
        <v>64</v>
      </c>
    </row>
    <row r="73" spans="1:15" s="53" customFormat="1" ht="12.75">
      <c r="A73" s="56" t="s">
        <v>242</v>
      </c>
      <c r="B73" s="73" t="s">
        <v>243</v>
      </c>
      <c r="C73" s="62"/>
      <c r="D73" s="57" t="s">
        <v>238</v>
      </c>
      <c r="E73" s="66" t="s">
        <v>64</v>
      </c>
      <c r="F73" s="52">
        <f t="shared" si="5"/>
        <v>107.92828685258964</v>
      </c>
      <c r="G73" s="52">
        <f t="shared" si="4"/>
        <v>86.34262948207171</v>
      </c>
      <c r="H73" s="73"/>
      <c r="I73" s="73"/>
      <c r="J73" s="59"/>
      <c r="K73" s="54">
        <f>J73*0.363</f>
        <v>0</v>
      </c>
      <c r="L73" s="59">
        <f>(J73+K73)*2.62/100</f>
        <v>0</v>
      </c>
      <c r="M73" s="59">
        <f>J73+K73+L73</f>
        <v>0</v>
      </c>
      <c r="N73" s="59">
        <v>2775.2</v>
      </c>
      <c r="O73" s="71" t="s">
        <v>64</v>
      </c>
    </row>
    <row r="74" spans="1:15" s="53" customFormat="1" ht="12.75">
      <c r="A74" s="56" t="s">
        <v>244</v>
      </c>
      <c r="B74" s="73" t="s">
        <v>245</v>
      </c>
      <c r="C74" s="62"/>
      <c r="D74" s="79" t="s">
        <v>63</v>
      </c>
      <c r="E74" s="76" t="s">
        <v>246</v>
      </c>
      <c r="F74" s="80">
        <f>(1678+1678*10%+1678*25%)*12/251</f>
        <v>108.30119521912351</v>
      </c>
      <c r="G74" s="80">
        <f>1678*12/251</f>
        <v>80.22310756972112</v>
      </c>
      <c r="H74" s="73"/>
      <c r="I74" s="73">
        <v>10</v>
      </c>
      <c r="J74" s="59">
        <f>(F74/I74)</f>
        <v>10.830119521912351</v>
      </c>
      <c r="K74" s="54">
        <f>J74*0.363</f>
        <v>3.9313333864541833</v>
      </c>
      <c r="L74" s="59">
        <f>G74/I74*47%</f>
        <v>3.770486055776893</v>
      </c>
      <c r="M74" s="59">
        <f>J74+K74+L74</f>
        <v>18.53193896414343</v>
      </c>
      <c r="N74" s="59">
        <f>M74</f>
        <v>18.53193896414343</v>
      </c>
      <c r="O74" s="71" t="s">
        <v>166</v>
      </c>
    </row>
    <row r="75" spans="1:15" s="53" customFormat="1" ht="12.75">
      <c r="A75" s="56" t="s">
        <v>247</v>
      </c>
      <c r="B75" s="56" t="s">
        <v>248</v>
      </c>
      <c r="C75" s="56" t="s">
        <v>249</v>
      </c>
      <c r="D75" s="79" t="s">
        <v>250</v>
      </c>
      <c r="E75" s="76" t="s">
        <v>58</v>
      </c>
      <c r="F75" s="80">
        <f t="shared" si="5"/>
        <v>107.92828685258964</v>
      </c>
      <c r="G75" s="80">
        <f t="shared" si="4"/>
        <v>86.34262948207171</v>
      </c>
      <c r="H75" s="73">
        <v>40</v>
      </c>
      <c r="I75" s="73"/>
      <c r="J75" s="59">
        <f>F75*H75</f>
        <v>4317.131474103586</v>
      </c>
      <c r="K75" s="54">
        <f>J75*0.363</f>
        <v>1567.1187250996015</v>
      </c>
      <c r="L75" s="59">
        <f>G75*H75*47%</f>
        <v>1623.2414342629484</v>
      </c>
      <c r="M75" s="59">
        <f>J75+K75+L75</f>
        <v>7507.491633466136</v>
      </c>
      <c r="N75" s="59">
        <f>M75</f>
        <v>7507.491633466136</v>
      </c>
      <c r="O75" s="71" t="s">
        <v>59</v>
      </c>
    </row>
    <row r="76" spans="1:15" s="53" customFormat="1" ht="12.75">
      <c r="A76" s="81" t="s">
        <v>251</v>
      </c>
      <c r="B76" s="81" t="s">
        <v>252</v>
      </c>
      <c r="C76" s="81" t="s">
        <v>253</v>
      </c>
      <c r="D76" s="82" t="s">
        <v>250</v>
      </c>
      <c r="E76" s="50" t="s">
        <v>58</v>
      </c>
      <c r="F76" s="80">
        <f t="shared" si="5"/>
        <v>107.92828685258964</v>
      </c>
      <c r="G76" s="83">
        <f t="shared" si="4"/>
        <v>86.34262948207171</v>
      </c>
      <c r="H76" s="84">
        <v>29</v>
      </c>
      <c r="I76" s="84"/>
      <c r="J76" s="85">
        <f>F76*H76</f>
        <v>3129.9203187250996</v>
      </c>
      <c r="K76" s="86">
        <f>J76*0.363</f>
        <v>1136.1610756972111</v>
      </c>
      <c r="L76" s="85">
        <f>G76*H76*47%</f>
        <v>1176.8500398406375</v>
      </c>
      <c r="M76" s="85">
        <f>J76+K76+L76</f>
        <v>5442.931434262949</v>
      </c>
      <c r="N76" s="85">
        <f>M76</f>
        <v>5442.931434262949</v>
      </c>
      <c r="O76" s="67" t="s">
        <v>59</v>
      </c>
    </row>
    <row r="77" spans="1:15" s="53" customFormat="1" ht="12.75">
      <c r="A77" s="56" t="s">
        <v>254</v>
      </c>
      <c r="B77" s="56"/>
      <c r="C77" s="68" t="s">
        <v>188</v>
      </c>
      <c r="D77" s="79" t="s">
        <v>255</v>
      </c>
      <c r="E77" s="50" t="s">
        <v>58</v>
      </c>
      <c r="F77" s="80">
        <f t="shared" si="5"/>
        <v>107.92828685258964</v>
      </c>
      <c r="G77" s="80">
        <f t="shared" si="4"/>
        <v>86.34262948207171</v>
      </c>
      <c r="H77" s="73">
        <v>2</v>
      </c>
      <c r="I77" s="73"/>
      <c r="J77" s="59">
        <f>F77*H77</f>
        <v>215.85657370517927</v>
      </c>
      <c r="K77" s="54">
        <f>J77*0.363</f>
        <v>78.35593625498008</v>
      </c>
      <c r="L77" s="59">
        <f>G77*H77*47%</f>
        <v>81.16207171314741</v>
      </c>
      <c r="M77" s="59">
        <f>J77+K77+L77</f>
        <v>375.3745816733068</v>
      </c>
      <c r="N77" s="59">
        <f>M77</f>
        <v>375.3745816733068</v>
      </c>
      <c r="O77" s="71" t="s">
        <v>256</v>
      </c>
    </row>
    <row r="78" spans="1:15" s="53" customFormat="1" ht="12.75">
      <c r="A78" s="56" t="s">
        <v>257</v>
      </c>
      <c r="B78" s="71" t="s">
        <v>258</v>
      </c>
      <c r="C78" s="56" t="s">
        <v>191</v>
      </c>
      <c r="D78" s="87" t="s">
        <v>255</v>
      </c>
      <c r="E78" s="50" t="s">
        <v>58</v>
      </c>
      <c r="F78" s="80">
        <f t="shared" si="5"/>
        <v>107.92828685258964</v>
      </c>
      <c r="G78" s="80">
        <f t="shared" si="4"/>
        <v>86.34262948207171</v>
      </c>
      <c r="H78" s="73">
        <v>5</v>
      </c>
      <c r="I78" s="73"/>
      <c r="J78" s="59">
        <f>F78*H78</f>
        <v>539.6414342629482</v>
      </c>
      <c r="K78" s="54">
        <f>J78*0.363</f>
        <v>195.8898406374502</v>
      </c>
      <c r="L78" s="59">
        <f>G78*H78*47%</f>
        <v>202.90517928286854</v>
      </c>
      <c r="M78" s="59">
        <f>J78+K78+L78</f>
        <v>938.436454183267</v>
      </c>
      <c r="N78" s="59">
        <f>M78</f>
        <v>938.436454183267</v>
      </c>
      <c r="O78" s="71" t="s">
        <v>259</v>
      </c>
    </row>
    <row r="79" spans="1:15" s="53" customFormat="1" ht="12.75">
      <c r="A79" s="56" t="s">
        <v>260</v>
      </c>
      <c r="B79" s="56" t="s">
        <v>261</v>
      </c>
      <c r="C79" s="56" t="s">
        <v>262</v>
      </c>
      <c r="D79" s="79" t="s">
        <v>263</v>
      </c>
      <c r="E79" s="50" t="s">
        <v>58</v>
      </c>
      <c r="F79" s="80">
        <f t="shared" si="5"/>
        <v>107.92828685258964</v>
      </c>
      <c r="G79" s="80">
        <f t="shared" si="4"/>
        <v>86.34262948207171</v>
      </c>
      <c r="H79" s="73"/>
      <c r="I79" s="73">
        <v>12</v>
      </c>
      <c r="J79" s="59">
        <f>(F79/I79)</f>
        <v>8.99402390438247</v>
      </c>
      <c r="K79" s="54">
        <f>J79*0.363</f>
        <v>3.264830677290836</v>
      </c>
      <c r="L79" s="59">
        <f>G79/I79*47%</f>
        <v>3.3817529880478086</v>
      </c>
      <c r="M79" s="59">
        <f>J79+K79+L79</f>
        <v>15.640607569721116</v>
      </c>
      <c r="N79" s="59">
        <f>M79</f>
        <v>15.640607569721116</v>
      </c>
      <c r="O79" s="71" t="s">
        <v>264</v>
      </c>
    </row>
    <row r="80" spans="1:15" s="53" customFormat="1" ht="12.75">
      <c r="A80" s="56" t="s">
        <v>265</v>
      </c>
      <c r="B80" s="56" t="s">
        <v>266</v>
      </c>
      <c r="C80" s="56" t="s">
        <v>267</v>
      </c>
      <c r="D80" s="79" t="s">
        <v>263</v>
      </c>
      <c r="E80" s="49" t="s">
        <v>64</v>
      </c>
      <c r="F80" s="80">
        <f t="shared" si="5"/>
        <v>107.92828685258964</v>
      </c>
      <c r="G80" s="80">
        <f t="shared" si="4"/>
        <v>86.34262948207171</v>
      </c>
      <c r="H80" s="77"/>
      <c r="I80" s="73">
        <v>8</v>
      </c>
      <c r="J80" s="59">
        <f>(F80/I80)</f>
        <v>13.491035856573705</v>
      </c>
      <c r="K80" s="54">
        <f>J80*0.363</f>
        <v>4.897246015936255</v>
      </c>
      <c r="L80" s="59">
        <f>G80/I80*47%</f>
        <v>5.072629482071713</v>
      </c>
      <c r="M80" s="59">
        <f>J80+K80+L80</f>
        <v>23.460911354581675</v>
      </c>
      <c r="N80" s="59">
        <f>M80</f>
        <v>23.460911354581675</v>
      </c>
      <c r="O80" s="71" t="s">
        <v>264</v>
      </c>
    </row>
    <row r="81" spans="1:15" s="53" customFormat="1" ht="12.75">
      <c r="A81" s="56" t="s">
        <v>268</v>
      </c>
      <c r="B81" s="56" t="s">
        <v>269</v>
      </c>
      <c r="C81" s="56" t="s">
        <v>270</v>
      </c>
      <c r="D81" s="79" t="s">
        <v>263</v>
      </c>
      <c r="E81" s="57" t="s">
        <v>64</v>
      </c>
      <c r="F81" s="80">
        <f t="shared" si="5"/>
        <v>107.92828685258964</v>
      </c>
      <c r="G81" s="80">
        <f t="shared" si="4"/>
        <v>86.34262948207171</v>
      </c>
      <c r="H81" s="77"/>
      <c r="I81" s="73">
        <v>6</v>
      </c>
      <c r="J81" s="59">
        <f>(F81/I81)</f>
        <v>17.98804780876494</v>
      </c>
      <c r="K81" s="54">
        <f>J81*0.363</f>
        <v>6.529661354581672</v>
      </c>
      <c r="L81" s="59">
        <f>G81/I81*47%</f>
        <v>6.763505976095617</v>
      </c>
      <c r="M81" s="59">
        <f>J81+K81+L81</f>
        <v>31.28121513944223</v>
      </c>
      <c r="N81" s="59">
        <f>M81</f>
        <v>31.28121513944223</v>
      </c>
      <c r="O81" s="71" t="s">
        <v>264</v>
      </c>
    </row>
    <row r="82" spans="1:15" s="53" customFormat="1" ht="12.75">
      <c r="A82" s="56" t="s">
        <v>271</v>
      </c>
      <c r="B82" s="56" t="s">
        <v>272</v>
      </c>
      <c r="C82" s="56" t="s">
        <v>273</v>
      </c>
      <c r="D82" s="79" t="s">
        <v>263</v>
      </c>
      <c r="E82" s="57" t="s">
        <v>64</v>
      </c>
      <c r="F82" s="80">
        <f t="shared" si="5"/>
        <v>107.92828685258964</v>
      </c>
      <c r="G82" s="80">
        <f t="shared" si="4"/>
        <v>86.34262948207171</v>
      </c>
      <c r="H82" s="77"/>
      <c r="I82" s="73">
        <v>4</v>
      </c>
      <c r="J82" s="59">
        <f>(F82/I82)</f>
        <v>26.98207171314741</v>
      </c>
      <c r="K82" s="54">
        <f>J82*0.363</f>
        <v>9.79449203187251</v>
      </c>
      <c r="L82" s="59">
        <f>G82/I82*47%</f>
        <v>10.145258964143427</v>
      </c>
      <c r="M82" s="59">
        <f>J82+K82+L82</f>
        <v>46.92182270916335</v>
      </c>
      <c r="N82" s="59">
        <f>M82</f>
        <v>46.92182270916335</v>
      </c>
      <c r="O82" s="71" t="s">
        <v>264</v>
      </c>
    </row>
    <row r="83" spans="1:15" s="53" customFormat="1" ht="12.75">
      <c r="A83" s="56" t="s">
        <v>274</v>
      </c>
      <c r="B83" s="56" t="s">
        <v>275</v>
      </c>
      <c r="C83" s="56" t="s">
        <v>276</v>
      </c>
      <c r="D83" s="79" t="s">
        <v>263</v>
      </c>
      <c r="E83" s="57" t="s">
        <v>64</v>
      </c>
      <c r="F83" s="80">
        <f t="shared" si="5"/>
        <v>107.92828685258964</v>
      </c>
      <c r="G83" s="80">
        <f t="shared" si="4"/>
        <v>86.34262948207171</v>
      </c>
      <c r="H83" s="77"/>
      <c r="I83" s="73">
        <v>5</v>
      </c>
      <c r="J83" s="59">
        <f>(F83/I83)</f>
        <v>21.58565737051793</v>
      </c>
      <c r="K83" s="54">
        <f>J83*0.363</f>
        <v>7.835593625498008</v>
      </c>
      <c r="L83" s="59">
        <f>G83/I83*47%</f>
        <v>8.116207171314741</v>
      </c>
      <c r="M83" s="59">
        <f>J83+K83+L83</f>
        <v>37.537458167330676</v>
      </c>
      <c r="N83" s="59">
        <f>M83</f>
        <v>37.537458167330676</v>
      </c>
      <c r="O83" s="71" t="s">
        <v>264</v>
      </c>
    </row>
    <row r="84" spans="1:15" s="53" customFormat="1" ht="12.75">
      <c r="A84" s="56" t="s">
        <v>277</v>
      </c>
      <c r="B84" s="56"/>
      <c r="C84" s="56" t="s">
        <v>278</v>
      </c>
      <c r="D84" s="79" t="s">
        <v>263</v>
      </c>
      <c r="E84" s="57" t="s">
        <v>64</v>
      </c>
      <c r="F84" s="80">
        <f t="shared" si="5"/>
        <v>107.92828685258964</v>
      </c>
      <c r="G84" s="80">
        <f t="shared" si="4"/>
        <v>86.34262948207171</v>
      </c>
      <c r="H84" s="77"/>
      <c r="I84" s="73">
        <v>3</v>
      </c>
      <c r="J84" s="59">
        <f>(F84/I84)</f>
        <v>35.97609561752988</v>
      </c>
      <c r="K84" s="54">
        <f>J84*0.363</f>
        <v>13.059322709163345</v>
      </c>
      <c r="L84" s="59">
        <f>G84/I84*47%</f>
        <v>13.527011952191234</v>
      </c>
      <c r="M84" s="59">
        <f>J84+K84+L84</f>
        <v>62.56243027888446</v>
      </c>
      <c r="N84" s="59">
        <f>M84</f>
        <v>62.56243027888446</v>
      </c>
      <c r="O84" s="71" t="s">
        <v>264</v>
      </c>
    </row>
    <row r="85" spans="1:15" s="53" customFormat="1" ht="12.75">
      <c r="A85" s="56" t="s">
        <v>279</v>
      </c>
      <c r="B85" s="56"/>
      <c r="C85" s="56" t="s">
        <v>280</v>
      </c>
      <c r="D85" s="79" t="s">
        <v>263</v>
      </c>
      <c r="E85" s="57" t="s">
        <v>64</v>
      </c>
      <c r="F85" s="80">
        <f t="shared" si="5"/>
        <v>107.92828685258964</v>
      </c>
      <c r="G85" s="80">
        <f t="shared" si="4"/>
        <v>86.34262948207171</v>
      </c>
      <c r="H85" s="77"/>
      <c r="I85" s="73">
        <v>41</v>
      </c>
      <c r="J85" s="59">
        <f>(F85/I85)</f>
        <v>2.632397240307064</v>
      </c>
      <c r="K85" s="54">
        <f>J85*0.363</f>
        <v>0.9555601982314642</v>
      </c>
      <c r="L85" s="59">
        <f>G85/I85*47%</f>
        <v>0.9897813623554562</v>
      </c>
      <c r="M85" s="59">
        <f>J85+K85+L85</f>
        <v>4.577738800893985</v>
      </c>
      <c r="N85" s="59">
        <f>M85</f>
        <v>4.577738800893985</v>
      </c>
      <c r="O85" s="71" t="s">
        <v>264</v>
      </c>
    </row>
    <row r="86" spans="1:15" s="53" customFormat="1" ht="12.75">
      <c r="A86" s="56" t="s">
        <v>281</v>
      </c>
      <c r="B86" s="56"/>
      <c r="C86" s="56" t="s">
        <v>282</v>
      </c>
      <c r="D86" s="79" t="s">
        <v>263</v>
      </c>
      <c r="E86" s="57" t="s">
        <v>64</v>
      </c>
      <c r="F86" s="80">
        <f t="shared" si="5"/>
        <v>107.92828685258964</v>
      </c>
      <c r="G86" s="80">
        <f t="shared" si="4"/>
        <v>86.34262948207171</v>
      </c>
      <c r="H86" s="77"/>
      <c r="I86" s="73">
        <v>33</v>
      </c>
      <c r="J86" s="59">
        <f>(F86/I86)</f>
        <v>3.2705541470481707</v>
      </c>
      <c r="K86" s="54">
        <f>J86*0.363</f>
        <v>1.1872111553784859</v>
      </c>
      <c r="L86" s="59">
        <f>G86/I86*47%</f>
        <v>1.2297283592901123</v>
      </c>
      <c r="M86" s="59">
        <f>J86+K86+L86</f>
        <v>5.687493661716768</v>
      </c>
      <c r="N86" s="59">
        <f>M86</f>
        <v>5.687493661716768</v>
      </c>
      <c r="O86" s="71" t="s">
        <v>264</v>
      </c>
    </row>
    <row r="87" spans="1:15" s="53" customFormat="1" ht="12.75">
      <c r="A87" s="56" t="s">
        <v>283</v>
      </c>
      <c r="B87" s="56"/>
      <c r="C87" s="56" t="s">
        <v>284</v>
      </c>
      <c r="D87" s="79" t="s">
        <v>263</v>
      </c>
      <c r="E87" s="57" t="s">
        <v>64</v>
      </c>
      <c r="F87" s="80">
        <f t="shared" si="5"/>
        <v>107.92828685258964</v>
      </c>
      <c r="G87" s="80">
        <f t="shared" si="4"/>
        <v>86.34262948207171</v>
      </c>
      <c r="H87" s="77"/>
      <c r="I87" s="73">
        <v>24</v>
      </c>
      <c r="J87" s="59">
        <f>(F87/I87)</f>
        <v>4.497011952191235</v>
      </c>
      <c r="K87" s="54">
        <f>J87*0.363</f>
        <v>1.632415338645418</v>
      </c>
      <c r="L87" s="59">
        <f>G87/I87*47%</f>
        <v>1.6908764940239043</v>
      </c>
      <c r="M87" s="59">
        <f>J87+K87+L87</f>
        <v>7.820303784860558</v>
      </c>
      <c r="N87" s="59">
        <f>M87</f>
        <v>7.820303784860558</v>
      </c>
      <c r="O87" s="71" t="s">
        <v>264</v>
      </c>
    </row>
    <row r="88" spans="1:15" s="53" customFormat="1" ht="12.75">
      <c r="A88" s="56" t="s">
        <v>285</v>
      </c>
      <c r="B88" s="56"/>
      <c r="C88" s="56" t="s">
        <v>286</v>
      </c>
      <c r="D88" s="79" t="s">
        <v>263</v>
      </c>
      <c r="E88" s="57" t="s">
        <v>64</v>
      </c>
      <c r="F88" s="80">
        <f t="shared" si="5"/>
        <v>107.92828685258964</v>
      </c>
      <c r="G88" s="80">
        <f t="shared" si="4"/>
        <v>86.34262948207171</v>
      </c>
      <c r="H88" s="77"/>
      <c r="I88" s="73">
        <v>17</v>
      </c>
      <c r="J88" s="59">
        <f>(F88/I88)</f>
        <v>6.348722756034684</v>
      </c>
      <c r="K88" s="54">
        <f>J88*0.363</f>
        <v>2.3045863604405903</v>
      </c>
      <c r="L88" s="59">
        <f>G88/I88*47%</f>
        <v>2.3871197562690414</v>
      </c>
      <c r="M88" s="59">
        <f>J88+K88+L88</f>
        <v>11.040428872744315</v>
      </c>
      <c r="N88" s="59">
        <f>M88</f>
        <v>11.040428872744315</v>
      </c>
      <c r="O88" s="71" t="s">
        <v>264</v>
      </c>
    </row>
    <row r="89" spans="1:15" s="53" customFormat="1" ht="24.75">
      <c r="A89" s="56" t="s">
        <v>287</v>
      </c>
      <c r="B89" s="56"/>
      <c r="C89" s="56" t="s">
        <v>288</v>
      </c>
      <c r="D89" s="76" t="s">
        <v>289</v>
      </c>
      <c r="E89" s="57" t="s">
        <v>64</v>
      </c>
      <c r="F89" s="80">
        <f t="shared" si="5"/>
        <v>107.92828685258964</v>
      </c>
      <c r="G89" s="80">
        <f t="shared" si="4"/>
        <v>86.34262948207171</v>
      </c>
      <c r="H89" s="77"/>
      <c r="I89" s="73">
        <v>280</v>
      </c>
      <c r="J89" s="59">
        <f>(F89/I89)</f>
        <v>0.3854581673306773</v>
      </c>
      <c r="K89" s="54">
        <f>J89*0.363</f>
        <v>0.13992131474103586</v>
      </c>
      <c r="L89" s="59">
        <f>G89/I89*47%</f>
        <v>0.14493227091633465</v>
      </c>
      <c r="M89" s="59">
        <f>J89+K89+L89</f>
        <v>0.6703117529880478</v>
      </c>
      <c r="N89" s="59">
        <f>M89</f>
        <v>0.6703117529880478</v>
      </c>
      <c r="O89" s="71" t="s">
        <v>290</v>
      </c>
    </row>
    <row r="90" spans="1:15" s="53" customFormat="1" ht="24.75">
      <c r="A90" s="56" t="s">
        <v>291</v>
      </c>
      <c r="B90" s="56"/>
      <c r="C90" s="56" t="s">
        <v>292</v>
      </c>
      <c r="D90" s="76" t="s">
        <v>289</v>
      </c>
      <c r="E90" s="57" t="s">
        <v>64</v>
      </c>
      <c r="F90" s="80">
        <f t="shared" si="5"/>
        <v>107.92828685258964</v>
      </c>
      <c r="G90" s="80">
        <f t="shared" si="4"/>
        <v>86.34262948207171</v>
      </c>
      <c r="H90" s="77"/>
      <c r="I90" s="73">
        <v>240</v>
      </c>
      <c r="J90" s="59">
        <f>(F90/I90)</f>
        <v>0.4497011952191235</v>
      </c>
      <c r="K90" s="54">
        <f>J90*0.363</f>
        <v>0.16324153386454182</v>
      </c>
      <c r="L90" s="59">
        <f>G90/I90*47%</f>
        <v>0.16908764940239043</v>
      </c>
      <c r="M90" s="59">
        <f>J90+K90+L90</f>
        <v>0.7820303784860557</v>
      </c>
      <c r="N90" s="59">
        <f>M90</f>
        <v>0.7820303784860557</v>
      </c>
      <c r="O90" s="71" t="s">
        <v>290</v>
      </c>
    </row>
    <row r="91" spans="1:15" s="53" customFormat="1" ht="24.75">
      <c r="A91" s="56" t="s">
        <v>293</v>
      </c>
      <c r="B91" s="56"/>
      <c r="C91" s="56" t="s">
        <v>294</v>
      </c>
      <c r="D91" s="76" t="s">
        <v>289</v>
      </c>
      <c r="E91" s="57" t="s">
        <v>64</v>
      </c>
      <c r="F91" s="80">
        <f t="shared" si="5"/>
        <v>107.92828685258964</v>
      </c>
      <c r="G91" s="80">
        <f t="shared" si="4"/>
        <v>86.34262948207171</v>
      </c>
      <c r="H91" s="77"/>
      <c r="I91" s="73">
        <v>220</v>
      </c>
      <c r="J91" s="59">
        <f>(F91/I91)</f>
        <v>0.4905831220572256</v>
      </c>
      <c r="K91" s="54">
        <f>J91*0.363</f>
        <v>0.17808167330677288</v>
      </c>
      <c r="L91" s="59">
        <f>G91/I91*47%</f>
        <v>0.18445925389351683</v>
      </c>
      <c r="M91" s="59">
        <f>J91+K91+L91</f>
        <v>0.8531240492575153</v>
      </c>
      <c r="N91" s="59">
        <f>M91</f>
        <v>0.8531240492575153</v>
      </c>
      <c r="O91" s="71" t="s">
        <v>290</v>
      </c>
    </row>
    <row r="92" spans="1:15" s="53" customFormat="1" ht="24.75">
      <c r="A92" s="56" t="s">
        <v>295</v>
      </c>
      <c r="B92" s="56"/>
      <c r="C92" s="56" t="s">
        <v>296</v>
      </c>
      <c r="D92" s="76" t="s">
        <v>289</v>
      </c>
      <c r="E92" s="57" t="s">
        <v>64</v>
      </c>
      <c r="F92" s="80">
        <f t="shared" si="5"/>
        <v>107.92828685258964</v>
      </c>
      <c r="G92" s="80">
        <f t="shared" si="4"/>
        <v>86.34262948207171</v>
      </c>
      <c r="H92" s="77"/>
      <c r="I92" s="73">
        <v>200</v>
      </c>
      <c r="J92" s="59">
        <f>(F92/I92)</f>
        <v>0.5396414342629482</v>
      </c>
      <c r="K92" s="54">
        <f>J92*0.363</f>
        <v>0.19588984063745019</v>
      </c>
      <c r="L92" s="59">
        <f>G92/I92*47%</f>
        <v>0.20290517928286853</v>
      </c>
      <c r="M92" s="59">
        <f>J92+K92+L92</f>
        <v>0.9384364541832669</v>
      </c>
      <c r="N92" s="59">
        <f>M92</f>
        <v>0.9384364541832669</v>
      </c>
      <c r="O92" s="71" t="s">
        <v>290</v>
      </c>
    </row>
    <row r="93" spans="1:15" s="53" customFormat="1" ht="36.75" customHeight="1">
      <c r="A93" s="56" t="s">
        <v>297</v>
      </c>
      <c r="B93" s="56" t="s">
        <v>130</v>
      </c>
      <c r="C93" s="56" t="s">
        <v>298</v>
      </c>
      <c r="D93" s="57" t="s">
        <v>86</v>
      </c>
      <c r="E93" s="76" t="s">
        <v>176</v>
      </c>
      <c r="F93" s="52">
        <f>(2006.5+2006.5*25%)*12/251</f>
        <v>119.91035856573706</v>
      </c>
      <c r="G93" s="52">
        <f>(1806+1678)/2*12/251</f>
        <v>83.28286852589642</v>
      </c>
      <c r="H93" s="77"/>
      <c r="I93" s="73">
        <v>88</v>
      </c>
      <c r="J93" s="59">
        <f>(F93/I93)</f>
        <v>1.3626177109742847</v>
      </c>
      <c r="K93" s="54">
        <f>J93*0.363</f>
        <v>0.49463022908366533</v>
      </c>
      <c r="L93" s="59">
        <f>G93/I93*47%</f>
        <v>0.44480622962694677</v>
      </c>
      <c r="M93" s="59">
        <f>J93+K93+L93</f>
        <v>2.302054169684897</v>
      </c>
      <c r="N93" s="59">
        <f>M93</f>
        <v>2.302054169684897</v>
      </c>
      <c r="O93" s="71" t="s">
        <v>87</v>
      </c>
    </row>
    <row r="94" spans="1:15" s="53" customFormat="1" ht="36.75" customHeight="1">
      <c r="A94" s="56" t="s">
        <v>299</v>
      </c>
      <c r="B94" s="56" t="s">
        <v>133</v>
      </c>
      <c r="C94" s="56" t="s">
        <v>300</v>
      </c>
      <c r="D94" s="57" t="s">
        <v>86</v>
      </c>
      <c r="E94" s="76" t="s">
        <v>176</v>
      </c>
      <c r="F94" s="52">
        <f>(2006.5+2006.5*25%)*12/251</f>
        <v>119.91035856573706</v>
      </c>
      <c r="G94" s="52">
        <f>(1806+1678)/2*12/251</f>
        <v>83.28286852589642</v>
      </c>
      <c r="H94" s="77"/>
      <c r="I94" s="73">
        <v>136</v>
      </c>
      <c r="J94" s="59">
        <f>(F94/I94)</f>
        <v>0.8816938129833607</v>
      </c>
      <c r="K94" s="54">
        <f>J94*0.363</f>
        <v>0.3200548541129599</v>
      </c>
      <c r="L94" s="59">
        <f>G94/I94*47%</f>
        <v>0.28781579564096554</v>
      </c>
      <c r="M94" s="59">
        <f>J94+K94+L94</f>
        <v>1.4895644627372862</v>
      </c>
      <c r="N94" s="59">
        <f>M94</f>
        <v>1.4895644627372862</v>
      </c>
      <c r="O94" s="71" t="s">
        <v>87</v>
      </c>
    </row>
    <row r="95" spans="1:15" s="53" customFormat="1" ht="36.75" customHeight="1">
      <c r="A95" s="56" t="s">
        <v>301</v>
      </c>
      <c r="B95" s="56" t="s">
        <v>302</v>
      </c>
      <c r="C95" s="56" t="s">
        <v>303</v>
      </c>
      <c r="D95" s="57" t="s">
        <v>86</v>
      </c>
      <c r="E95" s="76" t="s">
        <v>176</v>
      </c>
      <c r="F95" s="52">
        <f>(2006.5+2006.5*25%)*12/251</f>
        <v>119.91035856573706</v>
      </c>
      <c r="G95" s="52">
        <f>(1806+1678)/2*12/251</f>
        <v>83.28286852589642</v>
      </c>
      <c r="H95" s="77"/>
      <c r="I95" s="73">
        <v>300</v>
      </c>
      <c r="J95" s="59">
        <f>(F95/I95)</f>
        <v>0.3997011952191235</v>
      </c>
      <c r="K95" s="54">
        <f>J95*0.363</f>
        <v>0.14509153386454182</v>
      </c>
      <c r="L95" s="59">
        <f>G95/I95*47%</f>
        <v>0.13047649402390438</v>
      </c>
      <c r="M95" s="59">
        <f>J95+K95+L95</f>
        <v>0.6752692231075698</v>
      </c>
      <c r="N95" s="59">
        <f>M95</f>
        <v>0.6752692231075698</v>
      </c>
      <c r="O95" s="71" t="s">
        <v>87</v>
      </c>
    </row>
    <row r="96" spans="1:15" s="53" customFormat="1" ht="12.75">
      <c r="A96" s="56" t="s">
        <v>304</v>
      </c>
      <c r="B96" s="62" t="s">
        <v>305</v>
      </c>
      <c r="C96" s="62" t="s">
        <v>306</v>
      </c>
      <c r="D96" s="57" t="s">
        <v>307</v>
      </c>
      <c r="E96" s="76" t="s">
        <v>246</v>
      </c>
      <c r="F96" s="52">
        <f>(1678+1678*10%+1678*25%)*12/251</f>
        <v>108.30119521912351</v>
      </c>
      <c r="G96" s="52">
        <f>1678*12/251</f>
        <v>80.22310756972112</v>
      </c>
      <c r="H96" s="73">
        <v>6</v>
      </c>
      <c r="I96" s="73"/>
      <c r="J96" s="59">
        <f>F96*H96</f>
        <v>649.807171314741</v>
      </c>
      <c r="K96" s="54">
        <f>J96*0.363</f>
        <v>235.880003187251</v>
      </c>
      <c r="L96" s="59">
        <f>G96*H96*47%</f>
        <v>226.22916334661355</v>
      </c>
      <c r="M96" s="59">
        <f>J96+K96+L96</f>
        <v>1111.9163378486055</v>
      </c>
      <c r="N96" s="59">
        <f>M96</f>
        <v>1111.9163378486055</v>
      </c>
      <c r="O96" s="71" t="s">
        <v>308</v>
      </c>
    </row>
    <row r="97" spans="1:15" s="53" customFormat="1" ht="12.75">
      <c r="A97" s="56" t="s">
        <v>309</v>
      </c>
      <c r="B97" s="62" t="s">
        <v>310</v>
      </c>
      <c r="C97" s="62" t="s">
        <v>311</v>
      </c>
      <c r="D97" s="57" t="s">
        <v>307</v>
      </c>
      <c r="E97" s="57" t="s">
        <v>64</v>
      </c>
      <c r="F97" s="52">
        <f>(1678+1678*10%+1678*25%)*12/251</f>
        <v>108.30119521912351</v>
      </c>
      <c r="G97" s="52">
        <f>1678*12/251</f>
        <v>80.22310756972112</v>
      </c>
      <c r="H97" s="73">
        <v>12</v>
      </c>
      <c r="I97" s="73"/>
      <c r="J97" s="59">
        <f>F97*H97</f>
        <v>1299.614342629482</v>
      </c>
      <c r="K97" s="54">
        <f>J97*0.363</f>
        <v>471.760006374502</v>
      </c>
      <c r="L97" s="59">
        <f>G97*H97*47%</f>
        <v>452.4583266932271</v>
      </c>
      <c r="M97" s="59">
        <f>J97+K97+L97</f>
        <v>2223.832675697211</v>
      </c>
      <c r="N97" s="59">
        <f>M97</f>
        <v>2223.832675697211</v>
      </c>
      <c r="O97" s="71" t="s">
        <v>308</v>
      </c>
    </row>
    <row r="98" spans="1:15" s="53" customFormat="1" ht="12.75">
      <c r="A98" s="56" t="s">
        <v>312</v>
      </c>
      <c r="B98" s="73" t="s">
        <v>313</v>
      </c>
      <c r="C98" s="62" t="s">
        <v>220</v>
      </c>
      <c r="D98" s="57" t="s">
        <v>165</v>
      </c>
      <c r="E98" s="57" t="s">
        <v>64</v>
      </c>
      <c r="F98" s="52">
        <f>(1678+1678*10%+1678*25%)*12/251</f>
        <v>108.30119521912351</v>
      </c>
      <c r="G98" s="52">
        <f>1678*12/251</f>
        <v>80.22310756972112</v>
      </c>
      <c r="H98" s="73"/>
      <c r="I98" s="73">
        <v>17</v>
      </c>
      <c r="J98" s="59">
        <f>F98/I98</f>
        <v>6.370658542301383</v>
      </c>
      <c r="K98" s="54">
        <f>J98*0.363</f>
        <v>2.312549050855402</v>
      </c>
      <c r="L98" s="59">
        <f>G98/I98*47%</f>
        <v>2.2179329739864073</v>
      </c>
      <c r="M98" s="59">
        <f>J98+K98+L98</f>
        <v>10.901140567143193</v>
      </c>
      <c r="N98" s="59">
        <f>M98</f>
        <v>10.901140567143193</v>
      </c>
      <c r="O98" s="71" t="s">
        <v>65</v>
      </c>
    </row>
    <row r="99" spans="1:15" s="53" customFormat="1" ht="24.75">
      <c r="A99" s="56" t="s">
        <v>314</v>
      </c>
      <c r="B99" s="73" t="s">
        <v>315</v>
      </c>
      <c r="C99" s="62" t="s">
        <v>316</v>
      </c>
      <c r="D99" s="76" t="s">
        <v>317</v>
      </c>
      <c r="E99" s="57" t="s">
        <v>64</v>
      </c>
      <c r="F99" s="52">
        <f>(1678+1678*10%+1678*25%)*12/251</f>
        <v>108.30119521912351</v>
      </c>
      <c r="G99" s="52">
        <f>1678*12/251</f>
        <v>80.22310756972112</v>
      </c>
      <c r="H99" s="73">
        <v>17</v>
      </c>
      <c r="I99" s="73"/>
      <c r="J99" s="59">
        <f>F99*H99</f>
        <v>1841.1203187250997</v>
      </c>
      <c r="K99" s="54">
        <f>J99*0.363</f>
        <v>668.3266756972112</v>
      </c>
      <c r="L99" s="59">
        <f>G99*H99*47%</f>
        <v>640.9826294820717</v>
      </c>
      <c r="M99" s="59">
        <f>J99+K99+L99</f>
        <v>3150.429623904383</v>
      </c>
      <c r="N99" s="59">
        <f>M99</f>
        <v>3150.429623904383</v>
      </c>
      <c r="O99" s="71" t="s">
        <v>318</v>
      </c>
    </row>
    <row r="100" spans="1:15" s="53" customFormat="1" ht="24.75">
      <c r="A100" s="56" t="s">
        <v>319</v>
      </c>
      <c r="B100" s="73" t="s">
        <v>320</v>
      </c>
      <c r="C100" s="62" t="s">
        <v>321</v>
      </c>
      <c r="D100" s="76" t="s">
        <v>317</v>
      </c>
      <c r="E100" s="57" t="s">
        <v>64</v>
      </c>
      <c r="F100" s="52">
        <f>(1678+1678*10%+1678*25%)*12/251</f>
        <v>108.30119521912351</v>
      </c>
      <c r="G100" s="52">
        <f>1678*12/251</f>
        <v>80.22310756972112</v>
      </c>
      <c r="H100" s="73">
        <v>9</v>
      </c>
      <c r="I100" s="73"/>
      <c r="J100" s="59">
        <f>F100*H100</f>
        <v>974.7107569721117</v>
      </c>
      <c r="K100" s="54">
        <f>J100*0.363</f>
        <v>353.8200047808765</v>
      </c>
      <c r="L100" s="59">
        <f>G100*H100*47%</f>
        <v>339.34374501992033</v>
      </c>
      <c r="M100" s="59">
        <f>J100+K100+L100</f>
        <v>1667.8745067729085</v>
      </c>
      <c r="N100" s="59">
        <f>M100</f>
        <v>1667.8745067729085</v>
      </c>
      <c r="O100" s="71" t="s">
        <v>318</v>
      </c>
    </row>
    <row r="101" spans="1:15" s="53" customFormat="1" ht="37.5" customHeight="1">
      <c r="A101" s="68" t="s">
        <v>322</v>
      </c>
      <c r="B101" s="62" t="s">
        <v>323</v>
      </c>
      <c r="C101" s="88" t="s">
        <v>324</v>
      </c>
      <c r="D101" s="76" t="s">
        <v>325</v>
      </c>
      <c r="E101" s="57" t="s">
        <v>58</v>
      </c>
      <c r="F101" s="52">
        <f>(1806+1806*25%)*12/251</f>
        <v>107.92828685258964</v>
      </c>
      <c r="G101" s="52">
        <f>1806*12/251</f>
        <v>86.34262948207171</v>
      </c>
      <c r="H101" s="73">
        <v>7</v>
      </c>
      <c r="I101" s="73"/>
      <c r="J101" s="70">
        <f>F101*H101</f>
        <v>755.4980079681275</v>
      </c>
      <c r="K101" s="59">
        <f>J101*0.363</f>
        <v>274.2457768924303</v>
      </c>
      <c r="L101" s="89">
        <f>G101*H101*47%</f>
        <v>284.0672509960159</v>
      </c>
      <c r="M101" s="59">
        <f>J101+K101+L101</f>
        <v>1313.8110358565737</v>
      </c>
      <c r="N101" s="59">
        <f>M101</f>
        <v>1313.8110358565737</v>
      </c>
      <c r="O101" s="78" t="s">
        <v>326</v>
      </c>
    </row>
    <row r="102" spans="1:15" s="53" customFormat="1" ht="42.75" customHeight="1">
      <c r="A102" s="56" t="s">
        <v>327</v>
      </c>
      <c r="B102" s="90" t="s">
        <v>328</v>
      </c>
      <c r="C102" s="62" t="s">
        <v>329</v>
      </c>
      <c r="D102" s="57" t="s">
        <v>330</v>
      </c>
      <c r="E102" s="76" t="s">
        <v>246</v>
      </c>
      <c r="F102" s="91">
        <f>(1678+1678*10%+1678*25%)*12/251</f>
        <v>108.30119521912351</v>
      </c>
      <c r="G102" s="91">
        <f aca="true" t="shared" si="6" ref="G102:G164">1678*12/251</f>
        <v>80.22310756972112</v>
      </c>
      <c r="H102" s="73">
        <v>10</v>
      </c>
      <c r="I102" s="73"/>
      <c r="J102" s="59">
        <f>F102*H102</f>
        <v>1083.0119521912352</v>
      </c>
      <c r="K102" s="86">
        <f>J102*0.363</f>
        <v>393.13333864541835</v>
      </c>
      <c r="L102" s="59">
        <f>G102*H102*47%</f>
        <v>377.0486055776893</v>
      </c>
      <c r="M102" s="59">
        <f>J102+K102+L102</f>
        <v>1853.1938964143428</v>
      </c>
      <c r="N102" s="59">
        <f>M102</f>
        <v>1853.1938964143428</v>
      </c>
      <c r="O102" s="78" t="s">
        <v>331</v>
      </c>
    </row>
    <row r="103" spans="1:15" s="53" customFormat="1" ht="42.75" customHeight="1">
      <c r="A103" s="56" t="s">
        <v>332</v>
      </c>
      <c r="B103" s="62"/>
      <c r="C103" s="62" t="s">
        <v>333</v>
      </c>
      <c r="D103" s="57" t="s">
        <v>330</v>
      </c>
      <c r="E103" s="76" t="s">
        <v>246</v>
      </c>
      <c r="F103" s="91">
        <f aca="true" t="shared" si="7" ref="F103:F164">(1678+1678*10%+1678*25%)*12/251</f>
        <v>108.30119521912351</v>
      </c>
      <c r="G103" s="91">
        <f t="shared" si="6"/>
        <v>80.22310756972112</v>
      </c>
      <c r="H103" s="73">
        <v>2</v>
      </c>
      <c r="I103" s="73"/>
      <c r="J103" s="70">
        <f>F103*H103</f>
        <v>216.60239043824703</v>
      </c>
      <c r="K103" s="59">
        <f>J103*0.363</f>
        <v>78.62666772908366</v>
      </c>
      <c r="L103" s="58">
        <f>G103*H103*47%</f>
        <v>75.40972111553785</v>
      </c>
      <c r="M103" s="59">
        <f>J103+K103+L103</f>
        <v>370.63877928286854</v>
      </c>
      <c r="N103" s="59">
        <f>M103</f>
        <v>370.63877928286854</v>
      </c>
      <c r="O103" s="78" t="s">
        <v>331</v>
      </c>
    </row>
    <row r="104" spans="1:15" s="53" customFormat="1" ht="12.75">
      <c r="A104" s="56" t="s">
        <v>334</v>
      </c>
      <c r="B104" s="62" t="s">
        <v>335</v>
      </c>
      <c r="C104" s="62" t="s">
        <v>217</v>
      </c>
      <c r="D104" s="57" t="s">
        <v>336</v>
      </c>
      <c r="E104" s="76" t="s">
        <v>246</v>
      </c>
      <c r="F104" s="91">
        <f t="shared" si="7"/>
        <v>108.30119521912351</v>
      </c>
      <c r="G104" s="91">
        <f t="shared" si="6"/>
        <v>80.22310756972112</v>
      </c>
      <c r="H104" s="73">
        <v>3</v>
      </c>
      <c r="I104" s="73"/>
      <c r="J104" s="59">
        <f>F104*H104</f>
        <v>324.9035856573705</v>
      </c>
      <c r="K104" s="54">
        <f>J104*0.363</f>
        <v>117.9400015936255</v>
      </c>
      <c r="L104" s="59">
        <f>G104*H104*47%</f>
        <v>113.11458167330677</v>
      </c>
      <c r="M104" s="59">
        <f>J104+K104+L104</f>
        <v>555.9581689243028</v>
      </c>
      <c r="N104" s="59">
        <f>M104</f>
        <v>555.9581689243028</v>
      </c>
      <c r="O104" s="78" t="s">
        <v>337</v>
      </c>
    </row>
    <row r="105" spans="1:15" s="53" customFormat="1" ht="42.75" customHeight="1">
      <c r="A105" s="56" t="s">
        <v>338</v>
      </c>
      <c r="B105" s="92"/>
      <c r="C105" s="92" t="s">
        <v>339</v>
      </c>
      <c r="D105" s="66" t="s">
        <v>330</v>
      </c>
      <c r="E105" s="93" t="s">
        <v>246</v>
      </c>
      <c r="F105" s="94">
        <f>(1678+1678*10%+1678*25%)*12/251</f>
        <v>108.30119521912351</v>
      </c>
      <c r="G105" s="94">
        <f t="shared" si="6"/>
        <v>80.22310756972112</v>
      </c>
      <c r="H105" s="84">
        <v>1</v>
      </c>
      <c r="I105" s="84"/>
      <c r="J105" s="95">
        <f>F105*H105</f>
        <v>108.30119521912351</v>
      </c>
      <c r="K105" s="59">
        <f>J105*0.363</f>
        <v>39.31333386454183</v>
      </c>
      <c r="L105" s="89">
        <f>G105*H105*47%</f>
        <v>37.704860557768924</v>
      </c>
      <c r="M105" s="85">
        <f>J105+K105+L105</f>
        <v>185.31938964143427</v>
      </c>
      <c r="N105" s="85">
        <f>M105</f>
        <v>185.31938964143427</v>
      </c>
      <c r="O105" s="96" t="s">
        <v>331</v>
      </c>
    </row>
    <row r="106" spans="1:15" s="53" customFormat="1" ht="42.75" customHeight="1">
      <c r="A106" s="56" t="s">
        <v>340</v>
      </c>
      <c r="B106" s="73"/>
      <c r="C106" s="92" t="s">
        <v>339</v>
      </c>
      <c r="D106" s="66" t="s">
        <v>330</v>
      </c>
      <c r="E106" s="93" t="s">
        <v>246</v>
      </c>
      <c r="F106" s="94">
        <f>(1678+1678*10%+1678*25%)*12/251</f>
        <v>108.30119521912351</v>
      </c>
      <c r="G106" s="94">
        <f t="shared" si="6"/>
        <v>80.22310756972112</v>
      </c>
      <c r="H106" s="84">
        <v>0.5</v>
      </c>
      <c r="I106" s="73"/>
      <c r="J106" s="95">
        <f>F106*H106</f>
        <v>54.15059760956176</v>
      </c>
      <c r="K106" s="59">
        <f>J106*0.363</f>
        <v>19.656666932270916</v>
      </c>
      <c r="L106" s="89">
        <f>G106*H106*47%</f>
        <v>18.852430278884462</v>
      </c>
      <c r="M106" s="85">
        <f>J106+K106+L106</f>
        <v>92.65969482071714</v>
      </c>
      <c r="N106" s="85">
        <f>M106</f>
        <v>92.65969482071714</v>
      </c>
      <c r="O106" s="96" t="s">
        <v>331</v>
      </c>
    </row>
    <row r="107" spans="1:15" s="53" customFormat="1" ht="42.75" customHeight="1">
      <c r="A107" s="56" t="s">
        <v>341</v>
      </c>
      <c r="B107" s="90"/>
      <c r="C107" s="92" t="s">
        <v>339</v>
      </c>
      <c r="D107" s="66" t="s">
        <v>330</v>
      </c>
      <c r="E107" s="93" t="s">
        <v>246</v>
      </c>
      <c r="F107" s="94">
        <f>(1678+1678*10%+1678*25%)*12/251</f>
        <v>108.30119521912351</v>
      </c>
      <c r="G107" s="94">
        <f t="shared" si="6"/>
        <v>80.22310756972112</v>
      </c>
      <c r="H107" s="84">
        <v>0.5</v>
      </c>
      <c r="I107" s="97"/>
      <c r="J107" s="95">
        <f>F107*H107</f>
        <v>54.15059760956176</v>
      </c>
      <c r="K107" s="59">
        <f>J107*0.363</f>
        <v>19.656666932270916</v>
      </c>
      <c r="L107" s="89">
        <f>G107*H107*47%</f>
        <v>18.852430278884462</v>
      </c>
      <c r="M107" s="85">
        <f>J107+K107+L107</f>
        <v>92.65969482071714</v>
      </c>
      <c r="N107" s="85">
        <f>M107</f>
        <v>92.65969482071714</v>
      </c>
      <c r="O107" s="96" t="s">
        <v>331</v>
      </c>
    </row>
    <row r="108" spans="1:15" s="53" customFormat="1" ht="12.75">
      <c r="A108" s="56" t="s">
        <v>342</v>
      </c>
      <c r="B108" s="62" t="s">
        <v>343</v>
      </c>
      <c r="C108" s="62" t="s">
        <v>344</v>
      </c>
      <c r="D108" s="57" t="s">
        <v>345</v>
      </c>
      <c r="E108" s="76" t="s">
        <v>246</v>
      </c>
      <c r="F108" s="91">
        <f t="shared" si="7"/>
        <v>108.30119521912351</v>
      </c>
      <c r="G108" s="91">
        <f t="shared" si="6"/>
        <v>80.22310756972112</v>
      </c>
      <c r="H108" s="73">
        <v>3</v>
      </c>
      <c r="I108" s="73"/>
      <c r="J108" s="59">
        <f>F108*H108</f>
        <v>324.9035856573705</v>
      </c>
      <c r="K108" s="54">
        <f>J108*0.363</f>
        <v>117.9400015936255</v>
      </c>
      <c r="L108" s="59">
        <f>G108*H108*47%</f>
        <v>113.11458167330677</v>
      </c>
      <c r="M108" s="59">
        <f>J108+K108+L108</f>
        <v>555.9581689243028</v>
      </c>
      <c r="N108" s="59">
        <f>M108</f>
        <v>555.9581689243028</v>
      </c>
      <c r="O108" s="71" t="s">
        <v>346</v>
      </c>
    </row>
    <row r="109" spans="1:15" s="53" customFormat="1" ht="12.75">
      <c r="A109" s="56" t="s">
        <v>347</v>
      </c>
      <c r="B109" s="62" t="s">
        <v>348</v>
      </c>
      <c r="C109" s="62" t="s">
        <v>349</v>
      </c>
      <c r="D109" s="57" t="s">
        <v>345</v>
      </c>
      <c r="E109" s="76" t="s">
        <v>246</v>
      </c>
      <c r="F109" s="91">
        <f t="shared" si="7"/>
        <v>108.30119521912351</v>
      </c>
      <c r="G109" s="91">
        <f t="shared" si="6"/>
        <v>80.22310756972112</v>
      </c>
      <c r="H109" s="73">
        <v>11</v>
      </c>
      <c r="I109" s="73"/>
      <c r="J109" s="59">
        <f>F109*H109</f>
        <v>1191.3131474103586</v>
      </c>
      <c r="K109" s="54">
        <f>J109*0.363</f>
        <v>432.4466725099602</v>
      </c>
      <c r="L109" s="59">
        <f>G109*H109*47%</f>
        <v>414.75346613545815</v>
      </c>
      <c r="M109" s="59">
        <f>J109+K109+L109</f>
        <v>2038.5132860557771</v>
      </c>
      <c r="N109" s="59">
        <f>M109</f>
        <v>2038.5132860557771</v>
      </c>
      <c r="O109" s="71" t="s">
        <v>346</v>
      </c>
    </row>
    <row r="110" spans="1:15" s="53" customFormat="1" ht="12.75">
      <c r="A110" s="56" t="s">
        <v>350</v>
      </c>
      <c r="B110" s="62" t="s">
        <v>351</v>
      </c>
      <c r="C110" s="62" t="s">
        <v>352</v>
      </c>
      <c r="D110" s="57" t="s">
        <v>353</v>
      </c>
      <c r="E110" s="76" t="s">
        <v>246</v>
      </c>
      <c r="F110" s="91">
        <f t="shared" si="7"/>
        <v>108.30119521912351</v>
      </c>
      <c r="G110" s="91">
        <f t="shared" si="6"/>
        <v>80.22310756972112</v>
      </c>
      <c r="H110" s="73">
        <v>11</v>
      </c>
      <c r="I110" s="73"/>
      <c r="J110" s="59">
        <f>F110*H110</f>
        <v>1191.3131474103586</v>
      </c>
      <c r="K110" s="54">
        <f>J110*0.363</f>
        <v>432.4466725099602</v>
      </c>
      <c r="L110" s="59">
        <f>G110*H110*47%</f>
        <v>414.75346613545815</v>
      </c>
      <c r="M110" s="59">
        <f>J110+K110+L110</f>
        <v>2038.5132860557771</v>
      </c>
      <c r="N110" s="59">
        <f>M110</f>
        <v>2038.5132860557771</v>
      </c>
      <c r="O110" s="71" t="s">
        <v>354</v>
      </c>
    </row>
    <row r="111" spans="1:15" s="53" customFormat="1" ht="12.75">
      <c r="A111" s="56" t="s">
        <v>355</v>
      </c>
      <c r="B111" s="62"/>
      <c r="C111" s="62" t="s">
        <v>356</v>
      </c>
      <c r="D111" s="57" t="s">
        <v>353</v>
      </c>
      <c r="E111" s="76" t="s">
        <v>246</v>
      </c>
      <c r="F111" s="91">
        <f t="shared" si="7"/>
        <v>108.30119521912351</v>
      </c>
      <c r="G111" s="91">
        <f t="shared" si="6"/>
        <v>80.22310756972112</v>
      </c>
      <c r="H111" s="73">
        <v>8</v>
      </c>
      <c r="I111" s="73"/>
      <c r="J111" s="59">
        <f>F111*H111</f>
        <v>866.4095617529881</v>
      </c>
      <c r="K111" s="54">
        <f>J111*0.363</f>
        <v>314.50667091633466</v>
      </c>
      <c r="L111" s="59">
        <f>G111*H111*47%</f>
        <v>301.6388844621514</v>
      </c>
      <c r="M111" s="59">
        <f>J111+K111+L111</f>
        <v>1482.5551171314742</v>
      </c>
      <c r="N111" s="59">
        <f>M111</f>
        <v>1482.5551171314742</v>
      </c>
      <c r="O111" s="71" t="s">
        <v>354</v>
      </c>
    </row>
    <row r="112" spans="1:15" s="53" customFormat="1" ht="12.75">
      <c r="A112" s="56" t="s">
        <v>357</v>
      </c>
      <c r="B112" s="62" t="s">
        <v>358</v>
      </c>
      <c r="C112" s="62" t="s">
        <v>359</v>
      </c>
      <c r="D112" s="57" t="s">
        <v>353</v>
      </c>
      <c r="E112" s="76" t="s">
        <v>246</v>
      </c>
      <c r="F112" s="91">
        <f t="shared" si="7"/>
        <v>108.30119521912351</v>
      </c>
      <c r="G112" s="91">
        <f t="shared" si="6"/>
        <v>80.22310756972112</v>
      </c>
      <c r="H112" s="73">
        <v>24</v>
      </c>
      <c r="I112" s="73"/>
      <c r="J112" s="59">
        <f>F112*H112</f>
        <v>2599.228685258964</v>
      </c>
      <c r="K112" s="54">
        <f>J112*0.363</f>
        <v>943.520012749004</v>
      </c>
      <c r="L112" s="59">
        <f>G112*H112*47%</f>
        <v>904.9166533864542</v>
      </c>
      <c r="M112" s="59">
        <f>J112+K112+L112</f>
        <v>4447.665351394422</v>
      </c>
      <c r="N112" s="59">
        <f>M112</f>
        <v>4447.665351394422</v>
      </c>
      <c r="O112" s="71" t="s">
        <v>354</v>
      </c>
    </row>
    <row r="113" spans="1:15" s="53" customFormat="1" ht="12.75">
      <c r="A113" s="56" t="s">
        <v>360</v>
      </c>
      <c r="B113" s="62"/>
      <c r="C113" s="62" t="s">
        <v>361</v>
      </c>
      <c r="D113" s="57" t="s">
        <v>353</v>
      </c>
      <c r="E113" s="76" t="s">
        <v>246</v>
      </c>
      <c r="F113" s="91">
        <f t="shared" si="7"/>
        <v>108.30119521912351</v>
      </c>
      <c r="G113" s="91">
        <f t="shared" si="6"/>
        <v>80.22310756972112</v>
      </c>
      <c r="H113" s="73">
        <v>17</v>
      </c>
      <c r="I113" s="73"/>
      <c r="J113" s="59">
        <f>F113*H113</f>
        <v>1841.1203187250997</v>
      </c>
      <c r="K113" s="54">
        <f>J113*0.363</f>
        <v>668.3266756972112</v>
      </c>
      <c r="L113" s="59">
        <f>G113*H113*47%</f>
        <v>640.9826294820717</v>
      </c>
      <c r="M113" s="59">
        <f>J113+K113+L113</f>
        <v>3150.429623904383</v>
      </c>
      <c r="N113" s="59">
        <f>M113</f>
        <v>3150.429623904383</v>
      </c>
      <c r="O113" s="71" t="s">
        <v>354</v>
      </c>
    </row>
    <row r="114" spans="1:15" s="53" customFormat="1" ht="12.75">
      <c r="A114" s="56" t="s">
        <v>362</v>
      </c>
      <c r="B114" s="62" t="s">
        <v>363</v>
      </c>
      <c r="C114" s="62" t="s">
        <v>364</v>
      </c>
      <c r="D114" s="57" t="s">
        <v>353</v>
      </c>
      <c r="E114" s="76" t="s">
        <v>246</v>
      </c>
      <c r="F114" s="91">
        <f t="shared" si="7"/>
        <v>108.30119521912351</v>
      </c>
      <c r="G114" s="91">
        <f t="shared" si="6"/>
        <v>80.22310756972112</v>
      </c>
      <c r="H114" s="73">
        <v>42</v>
      </c>
      <c r="I114" s="73"/>
      <c r="J114" s="59">
        <f>F114*H114</f>
        <v>4548.650199203187</v>
      </c>
      <c r="K114" s="54">
        <f>J114*0.363</f>
        <v>1651.1600223107569</v>
      </c>
      <c r="L114" s="59">
        <f>G114*H114*47%</f>
        <v>1583.6041434262947</v>
      </c>
      <c r="M114" s="59">
        <f>J114+K114+L114</f>
        <v>7783.4143649402395</v>
      </c>
      <c r="N114" s="59">
        <f>M114</f>
        <v>7783.4143649402395</v>
      </c>
      <c r="O114" s="71" t="s">
        <v>354</v>
      </c>
    </row>
    <row r="115" spans="1:15" s="53" customFormat="1" ht="12.75">
      <c r="A115" s="56" t="s">
        <v>365</v>
      </c>
      <c r="B115" s="62"/>
      <c r="C115" s="62" t="s">
        <v>366</v>
      </c>
      <c r="D115" s="57" t="s">
        <v>353</v>
      </c>
      <c r="E115" s="76" t="s">
        <v>246</v>
      </c>
      <c r="F115" s="91">
        <f t="shared" si="7"/>
        <v>108.30119521912351</v>
      </c>
      <c r="G115" s="91">
        <f t="shared" si="6"/>
        <v>80.22310756972112</v>
      </c>
      <c r="H115" s="73">
        <v>32</v>
      </c>
      <c r="I115" s="73"/>
      <c r="J115" s="59">
        <f>F115*H115</f>
        <v>3465.6382470119524</v>
      </c>
      <c r="K115" s="54">
        <f>J115*0.363</f>
        <v>1258.0266836653386</v>
      </c>
      <c r="L115" s="59">
        <f>G115*H115*47%</f>
        <v>1206.5555378486056</v>
      </c>
      <c r="M115" s="59">
        <f>J115+K115+L115</f>
        <v>5930.220468525897</v>
      </c>
      <c r="N115" s="59">
        <f>M115</f>
        <v>5930.220468525897</v>
      </c>
      <c r="O115" s="71" t="s">
        <v>354</v>
      </c>
    </row>
    <row r="116" spans="1:15" s="53" customFormat="1" ht="12.75">
      <c r="A116" s="56" t="s">
        <v>367</v>
      </c>
      <c r="B116" s="62" t="s">
        <v>368</v>
      </c>
      <c r="C116" s="62" t="s">
        <v>369</v>
      </c>
      <c r="D116" s="57" t="s">
        <v>370</v>
      </c>
      <c r="E116" s="76" t="s">
        <v>246</v>
      </c>
      <c r="F116" s="91">
        <f t="shared" si="7"/>
        <v>108.30119521912351</v>
      </c>
      <c r="G116" s="91">
        <f t="shared" si="6"/>
        <v>80.22310756972112</v>
      </c>
      <c r="H116" s="73"/>
      <c r="I116" s="73">
        <v>27</v>
      </c>
      <c r="J116" s="59">
        <f>F116/I116</f>
        <v>4.011155378486056</v>
      </c>
      <c r="K116" s="54">
        <f>J116*0.363</f>
        <v>1.4560494023904385</v>
      </c>
      <c r="L116" s="59">
        <f>G116/I116*47%</f>
        <v>1.3964763169544048</v>
      </c>
      <c r="M116" s="59">
        <f>J116+K116+L116</f>
        <v>6.8636810978308995</v>
      </c>
      <c r="N116" s="59">
        <f>M116</f>
        <v>6.8636810978308995</v>
      </c>
      <c r="O116" s="71" t="s">
        <v>371</v>
      </c>
    </row>
    <row r="117" spans="1:15" s="53" customFormat="1" ht="12.75">
      <c r="A117" s="56" t="s">
        <v>372</v>
      </c>
      <c r="B117" s="62" t="s">
        <v>373</v>
      </c>
      <c r="C117" s="62" t="s">
        <v>374</v>
      </c>
      <c r="D117" s="57" t="s">
        <v>250</v>
      </c>
      <c r="E117" s="76" t="s">
        <v>246</v>
      </c>
      <c r="F117" s="91">
        <f t="shared" si="7"/>
        <v>108.30119521912351</v>
      </c>
      <c r="G117" s="91">
        <f t="shared" si="6"/>
        <v>80.22310756972112</v>
      </c>
      <c r="H117" s="73">
        <v>1</v>
      </c>
      <c r="I117" s="73"/>
      <c r="J117" s="59">
        <f>F117*H117</f>
        <v>108.30119521912351</v>
      </c>
      <c r="K117" s="54">
        <f>J117*0.363</f>
        <v>39.31333386454183</v>
      </c>
      <c r="L117" s="59">
        <f>G117*H117*47%</f>
        <v>37.704860557768924</v>
      </c>
      <c r="M117" s="59">
        <f>J117+K117+L117</f>
        <v>185.31938964143427</v>
      </c>
      <c r="N117" s="59">
        <f>M117</f>
        <v>185.31938964143427</v>
      </c>
      <c r="O117" s="71" t="s">
        <v>375</v>
      </c>
    </row>
    <row r="118" spans="1:15" s="53" customFormat="1" ht="12.75">
      <c r="A118" s="56" t="s">
        <v>376</v>
      </c>
      <c r="B118" s="62" t="s">
        <v>377</v>
      </c>
      <c r="C118" s="62" t="s">
        <v>378</v>
      </c>
      <c r="D118" s="57" t="s">
        <v>250</v>
      </c>
      <c r="E118" s="76" t="s">
        <v>246</v>
      </c>
      <c r="F118" s="91">
        <f t="shared" si="7"/>
        <v>108.30119521912351</v>
      </c>
      <c r="G118" s="91">
        <f t="shared" si="6"/>
        <v>80.22310756972112</v>
      </c>
      <c r="H118" s="73">
        <v>13</v>
      </c>
      <c r="I118" s="73"/>
      <c r="J118" s="59">
        <f>F118*H118</f>
        <v>1407.9155378486057</v>
      </c>
      <c r="K118" s="54">
        <f>J118*0.363</f>
        <v>511.07334023904383</v>
      </c>
      <c r="L118" s="59">
        <f>G118*H118*47%</f>
        <v>490.163187250996</v>
      </c>
      <c r="M118" s="59">
        <f>J118+K118+L118</f>
        <v>2409.1520653386456</v>
      </c>
      <c r="N118" s="59">
        <f>M118</f>
        <v>2409.1520653386456</v>
      </c>
      <c r="O118" s="71" t="s">
        <v>375</v>
      </c>
    </row>
    <row r="119" spans="1:15" s="53" customFormat="1" ht="12.75">
      <c r="A119" s="56" t="s">
        <v>379</v>
      </c>
      <c r="B119" s="62" t="s">
        <v>380</v>
      </c>
      <c r="C119" s="62" t="s">
        <v>381</v>
      </c>
      <c r="D119" s="57" t="s">
        <v>382</v>
      </c>
      <c r="E119" s="76" t="s">
        <v>246</v>
      </c>
      <c r="F119" s="91">
        <f t="shared" si="7"/>
        <v>108.30119521912351</v>
      </c>
      <c r="G119" s="91">
        <f t="shared" si="6"/>
        <v>80.22310756972112</v>
      </c>
      <c r="H119" s="73"/>
      <c r="I119" s="73">
        <v>1600</v>
      </c>
      <c r="J119" s="59">
        <f>(F119/I119)</f>
        <v>0.0676882470119522</v>
      </c>
      <c r="K119" s="54">
        <f>J119*0.363</f>
        <v>0.024570833665338646</v>
      </c>
      <c r="L119" s="59">
        <f>G119/I119*47%</f>
        <v>0.02356553784860558</v>
      </c>
      <c r="M119" s="59">
        <f>J119+K119+L119</f>
        <v>0.11582461852589643</v>
      </c>
      <c r="N119" s="59">
        <f>M119</f>
        <v>0.11582461852589643</v>
      </c>
      <c r="O119" s="71" t="s">
        <v>383</v>
      </c>
    </row>
    <row r="120" spans="1:15" s="53" customFormat="1" ht="12.75">
      <c r="A120" s="56" t="s">
        <v>384</v>
      </c>
      <c r="B120" s="62" t="s">
        <v>385</v>
      </c>
      <c r="C120" s="62" t="s">
        <v>386</v>
      </c>
      <c r="D120" s="57" t="s">
        <v>382</v>
      </c>
      <c r="E120" s="76" t="s">
        <v>246</v>
      </c>
      <c r="F120" s="91">
        <f t="shared" si="7"/>
        <v>108.30119521912351</v>
      </c>
      <c r="G120" s="91">
        <f t="shared" si="6"/>
        <v>80.22310756972112</v>
      </c>
      <c r="H120" s="73"/>
      <c r="I120" s="73">
        <v>600</v>
      </c>
      <c r="J120" s="59">
        <f>(F120/I120)</f>
        <v>0.18050199203187253</v>
      </c>
      <c r="K120" s="54">
        <f>J120*0.363</f>
        <v>0.06552222310756972</v>
      </c>
      <c r="L120" s="59">
        <f>G120/I120*47%</f>
        <v>0.0628414342629482</v>
      </c>
      <c r="M120" s="59">
        <f>J120+K120+L120</f>
        <v>0.3088656494023905</v>
      </c>
      <c r="N120" s="59">
        <f>M120</f>
        <v>0.3088656494023905</v>
      </c>
      <c r="O120" s="71" t="s">
        <v>383</v>
      </c>
    </row>
    <row r="121" spans="1:15" s="53" customFormat="1" ht="12.75">
      <c r="A121" s="56" t="s">
        <v>387</v>
      </c>
      <c r="B121" s="62" t="s">
        <v>388</v>
      </c>
      <c r="C121" s="62" t="s">
        <v>389</v>
      </c>
      <c r="D121" s="57" t="s">
        <v>250</v>
      </c>
      <c r="E121" s="76" t="s">
        <v>246</v>
      </c>
      <c r="F121" s="91">
        <f t="shared" si="7"/>
        <v>108.30119521912351</v>
      </c>
      <c r="G121" s="91">
        <f t="shared" si="6"/>
        <v>80.22310756972112</v>
      </c>
      <c r="H121" s="73"/>
      <c r="I121" s="73">
        <v>10</v>
      </c>
      <c r="J121" s="59">
        <f>(F121/I121)</f>
        <v>10.830119521912351</v>
      </c>
      <c r="K121" s="54">
        <f>J121*0.363</f>
        <v>3.9313333864541833</v>
      </c>
      <c r="L121" s="59">
        <f>G121/I121*47%</f>
        <v>3.770486055776893</v>
      </c>
      <c r="M121" s="59">
        <f>J121+K121+L121</f>
        <v>18.53193896414343</v>
      </c>
      <c r="N121" s="59">
        <f>M121</f>
        <v>18.53193896414343</v>
      </c>
      <c r="O121" s="71" t="s">
        <v>390</v>
      </c>
    </row>
    <row r="122" spans="1:15" s="53" customFormat="1" ht="12.75">
      <c r="A122" s="56" t="s">
        <v>391</v>
      </c>
      <c r="B122" s="62" t="s">
        <v>392</v>
      </c>
      <c r="C122" s="62" t="s">
        <v>393</v>
      </c>
      <c r="D122" s="57" t="s">
        <v>250</v>
      </c>
      <c r="E122" s="76" t="s">
        <v>246</v>
      </c>
      <c r="F122" s="91">
        <f t="shared" si="7"/>
        <v>108.30119521912351</v>
      </c>
      <c r="G122" s="91">
        <f t="shared" si="6"/>
        <v>80.22310756972112</v>
      </c>
      <c r="H122" s="73"/>
      <c r="I122" s="73">
        <v>22</v>
      </c>
      <c r="J122" s="59">
        <f>(F122/I122)</f>
        <v>4.922781600869251</v>
      </c>
      <c r="K122" s="54">
        <f>J122*0.363</f>
        <v>1.786969721115538</v>
      </c>
      <c r="L122" s="59">
        <f>G122/I122*47%</f>
        <v>1.7138572980804057</v>
      </c>
      <c r="M122" s="59">
        <f>J122+K122+L122</f>
        <v>8.423608620065195</v>
      </c>
      <c r="N122" s="59">
        <f>M122</f>
        <v>8.423608620065195</v>
      </c>
      <c r="O122" s="71" t="s">
        <v>394</v>
      </c>
    </row>
    <row r="123" spans="1:15" s="53" customFormat="1" ht="12.75">
      <c r="A123" s="56" t="s">
        <v>395</v>
      </c>
      <c r="B123" s="62" t="s">
        <v>396</v>
      </c>
      <c r="C123" s="62" t="s">
        <v>397</v>
      </c>
      <c r="D123" s="57" t="s">
        <v>250</v>
      </c>
      <c r="E123" s="76" t="s">
        <v>246</v>
      </c>
      <c r="F123" s="91">
        <f t="shared" si="7"/>
        <v>108.30119521912351</v>
      </c>
      <c r="G123" s="91">
        <f t="shared" si="6"/>
        <v>80.22310756972112</v>
      </c>
      <c r="H123" s="73"/>
      <c r="I123" s="73">
        <v>35</v>
      </c>
      <c r="J123" s="59">
        <f>(F123/I123)</f>
        <v>3.094319863403529</v>
      </c>
      <c r="K123" s="54">
        <f>J123*0.363</f>
        <v>1.1232381104154812</v>
      </c>
      <c r="L123" s="59">
        <f>G123/I123*47%</f>
        <v>1.0772817302219693</v>
      </c>
      <c r="M123" s="59">
        <f>J123+K123+L123</f>
        <v>5.29483970404098</v>
      </c>
      <c r="N123" s="59">
        <f>M123</f>
        <v>5.29483970404098</v>
      </c>
      <c r="O123" s="71" t="s">
        <v>394</v>
      </c>
    </row>
    <row r="124" spans="1:15" s="53" customFormat="1" ht="36.75" customHeight="1">
      <c r="A124" s="56" t="s">
        <v>398</v>
      </c>
      <c r="B124" s="62" t="s">
        <v>399</v>
      </c>
      <c r="C124" s="62" t="s">
        <v>400</v>
      </c>
      <c r="D124" s="76" t="s">
        <v>401</v>
      </c>
      <c r="E124" s="76" t="s">
        <v>246</v>
      </c>
      <c r="F124" s="91">
        <f t="shared" si="7"/>
        <v>108.30119521912351</v>
      </c>
      <c r="G124" s="91">
        <f t="shared" si="6"/>
        <v>80.22310756972112</v>
      </c>
      <c r="H124" s="73"/>
      <c r="I124" s="73">
        <v>1000</v>
      </c>
      <c r="J124" s="59">
        <f>(F124/I124)</f>
        <v>0.10830119521912351</v>
      </c>
      <c r="K124" s="54">
        <f>J124*0.363</f>
        <v>0.03931333386454183</v>
      </c>
      <c r="L124" s="59">
        <f>G124/I124*47%</f>
        <v>0.03770486055776892</v>
      </c>
      <c r="M124" s="59">
        <f>J124+K124+L124</f>
        <v>0.18531938964143427</v>
      </c>
      <c r="N124" s="59">
        <f>M124</f>
        <v>0.18531938964143427</v>
      </c>
      <c r="O124" s="71" t="s">
        <v>402</v>
      </c>
    </row>
    <row r="125" spans="1:15" s="53" customFormat="1" ht="36.75" customHeight="1">
      <c r="A125" s="56" t="s">
        <v>403</v>
      </c>
      <c r="B125" s="62" t="s">
        <v>404</v>
      </c>
      <c r="C125" s="62" t="s">
        <v>405</v>
      </c>
      <c r="D125" s="76" t="s">
        <v>401</v>
      </c>
      <c r="E125" s="76" t="s">
        <v>246</v>
      </c>
      <c r="F125" s="91">
        <f t="shared" si="7"/>
        <v>108.30119521912351</v>
      </c>
      <c r="G125" s="91">
        <f t="shared" si="6"/>
        <v>80.22310756972112</v>
      </c>
      <c r="H125" s="73"/>
      <c r="I125" s="73">
        <v>300</v>
      </c>
      <c r="J125" s="59">
        <f>(F125/I125)</f>
        <v>0.36100398406374506</v>
      </c>
      <c r="K125" s="54">
        <f>J125*0.363</f>
        <v>0.13104444621513944</v>
      </c>
      <c r="L125" s="59">
        <f>G125/I125*47%</f>
        <v>0.1256828685258964</v>
      </c>
      <c r="M125" s="59">
        <f>J125+K125+L125</f>
        <v>0.617731298804781</v>
      </c>
      <c r="N125" s="59">
        <f>M125</f>
        <v>0.617731298804781</v>
      </c>
      <c r="O125" s="71" t="s">
        <v>402</v>
      </c>
    </row>
    <row r="126" spans="1:15" s="53" customFormat="1" ht="36.75" customHeight="1">
      <c r="A126" s="56" t="s">
        <v>406</v>
      </c>
      <c r="B126" s="62" t="s">
        <v>407</v>
      </c>
      <c r="C126" s="62" t="s">
        <v>408</v>
      </c>
      <c r="D126" s="76" t="s">
        <v>401</v>
      </c>
      <c r="E126" s="76" t="s">
        <v>246</v>
      </c>
      <c r="F126" s="91">
        <f t="shared" si="7"/>
        <v>108.30119521912351</v>
      </c>
      <c r="G126" s="91">
        <f t="shared" si="6"/>
        <v>80.22310756972112</v>
      </c>
      <c r="H126" s="73"/>
      <c r="I126" s="73">
        <v>150</v>
      </c>
      <c r="J126" s="59">
        <f>(F126/I126)</f>
        <v>0.7220079681274901</v>
      </c>
      <c r="K126" s="54">
        <f>J126*0.363</f>
        <v>0.2620888924302789</v>
      </c>
      <c r="L126" s="59">
        <f>G126/I126*47%</f>
        <v>0.2513657370517928</v>
      </c>
      <c r="M126" s="59">
        <f>J126+K126+L126</f>
        <v>1.235462597609562</v>
      </c>
      <c r="N126" s="59">
        <f>M126</f>
        <v>1.235462597609562</v>
      </c>
      <c r="O126" s="71" t="s">
        <v>402</v>
      </c>
    </row>
    <row r="127" spans="1:15" s="53" customFormat="1" ht="12.75">
      <c r="A127" s="56" t="s">
        <v>409</v>
      </c>
      <c r="B127" s="73" t="s">
        <v>410</v>
      </c>
      <c r="C127" s="62" t="s">
        <v>411</v>
      </c>
      <c r="D127" s="57" t="s">
        <v>412</v>
      </c>
      <c r="E127" s="76" t="s">
        <v>246</v>
      </c>
      <c r="F127" s="91">
        <f t="shared" si="7"/>
        <v>108.30119521912351</v>
      </c>
      <c r="G127" s="91">
        <f t="shared" si="6"/>
        <v>80.22310756972112</v>
      </c>
      <c r="H127" s="73"/>
      <c r="I127" s="73">
        <v>38</v>
      </c>
      <c r="J127" s="59">
        <f>(F127/I127)</f>
        <v>2.850031453134829</v>
      </c>
      <c r="K127" s="54">
        <f>J127*0.363</f>
        <v>1.034561417487943</v>
      </c>
      <c r="L127" s="59">
        <f>G127/I127*47%</f>
        <v>0.9922331725728664</v>
      </c>
      <c r="M127" s="59">
        <f>J127+K127+L127</f>
        <v>4.8768260431956385</v>
      </c>
      <c r="N127" s="59">
        <f>M127</f>
        <v>4.8768260431956385</v>
      </c>
      <c r="O127" s="71" t="s">
        <v>413</v>
      </c>
    </row>
    <row r="128" spans="1:15" s="53" customFormat="1" ht="12.75">
      <c r="A128" s="56" t="s">
        <v>414</v>
      </c>
      <c r="B128" s="62" t="s">
        <v>415</v>
      </c>
      <c r="C128" s="62" t="s">
        <v>416</v>
      </c>
      <c r="D128" s="57" t="s">
        <v>64</v>
      </c>
      <c r="E128" s="76" t="s">
        <v>246</v>
      </c>
      <c r="F128" s="91">
        <f t="shared" si="7"/>
        <v>108.30119521912351</v>
      </c>
      <c r="G128" s="91">
        <f t="shared" si="6"/>
        <v>80.22310756972112</v>
      </c>
      <c r="H128" s="73"/>
      <c r="I128" s="73">
        <v>25</v>
      </c>
      <c r="J128" s="59">
        <f>(F128/I128)</f>
        <v>4.3320478087649406</v>
      </c>
      <c r="K128" s="54">
        <f>J128*0.363</f>
        <v>1.5725333545816733</v>
      </c>
      <c r="L128" s="59">
        <f>G128/I128*47%</f>
        <v>1.508194422310757</v>
      </c>
      <c r="M128" s="59">
        <f>J128+K128+L128</f>
        <v>7.412775585657371</v>
      </c>
      <c r="N128" s="59">
        <f>M128</f>
        <v>7.412775585657371</v>
      </c>
      <c r="O128" s="71" t="s">
        <v>413</v>
      </c>
    </row>
    <row r="129" spans="1:15" s="53" customFormat="1" ht="12.75">
      <c r="A129" s="56" t="s">
        <v>417</v>
      </c>
      <c r="B129" s="62" t="s">
        <v>418</v>
      </c>
      <c r="C129" s="62" t="s">
        <v>419</v>
      </c>
      <c r="D129" s="57" t="s">
        <v>64</v>
      </c>
      <c r="E129" s="76" t="s">
        <v>246</v>
      </c>
      <c r="F129" s="91">
        <f t="shared" si="7"/>
        <v>108.30119521912351</v>
      </c>
      <c r="G129" s="91">
        <f t="shared" si="6"/>
        <v>80.22310756972112</v>
      </c>
      <c r="H129" s="73"/>
      <c r="I129" s="73">
        <v>50</v>
      </c>
      <c r="J129" s="59">
        <f>F129/I129</f>
        <v>2.1660239043824703</v>
      </c>
      <c r="K129" s="54">
        <f>J129*0.363</f>
        <v>0.7862666772908367</v>
      </c>
      <c r="L129" s="59">
        <f>G129/I129*47%</f>
        <v>0.7540972111553785</v>
      </c>
      <c r="M129" s="59">
        <f>J129+K129+L129</f>
        <v>3.7063877928286857</v>
      </c>
      <c r="N129" s="59">
        <f>M129</f>
        <v>3.7063877928286857</v>
      </c>
      <c r="O129" s="71" t="s">
        <v>413</v>
      </c>
    </row>
    <row r="130" spans="1:15" s="53" customFormat="1" ht="12.75">
      <c r="A130" s="56" t="s">
        <v>420</v>
      </c>
      <c r="B130" s="62" t="s">
        <v>421</v>
      </c>
      <c r="C130" s="62" t="s">
        <v>422</v>
      </c>
      <c r="D130" s="57" t="s">
        <v>64</v>
      </c>
      <c r="E130" s="76" t="s">
        <v>246</v>
      </c>
      <c r="F130" s="91">
        <f t="shared" si="7"/>
        <v>108.30119521912351</v>
      </c>
      <c r="G130" s="91">
        <f t="shared" si="6"/>
        <v>80.22310756972112</v>
      </c>
      <c r="H130" s="73"/>
      <c r="I130" s="73">
        <v>45</v>
      </c>
      <c r="J130" s="59">
        <f>F130/I130</f>
        <v>2.4066932270916337</v>
      </c>
      <c r="K130" s="54">
        <f>J130*0.363</f>
        <v>0.873629641434263</v>
      </c>
      <c r="L130" s="59">
        <f>G130/I130*47%</f>
        <v>0.8378857901726428</v>
      </c>
      <c r="M130" s="59">
        <f>J130+K130+L130</f>
        <v>4.118208658698539</v>
      </c>
      <c r="N130" s="59">
        <f>M130</f>
        <v>4.118208658698539</v>
      </c>
      <c r="O130" s="71" t="s">
        <v>413</v>
      </c>
    </row>
    <row r="131" spans="1:15" s="53" customFormat="1" ht="12.75">
      <c r="A131" s="56" t="s">
        <v>423</v>
      </c>
      <c r="B131" s="62" t="s">
        <v>424</v>
      </c>
      <c r="C131" s="62" t="s">
        <v>425</v>
      </c>
      <c r="D131" s="57" t="s">
        <v>412</v>
      </c>
      <c r="E131" s="76" t="s">
        <v>246</v>
      </c>
      <c r="F131" s="91">
        <f t="shared" si="7"/>
        <v>108.30119521912351</v>
      </c>
      <c r="G131" s="91">
        <f t="shared" si="6"/>
        <v>80.22310756972112</v>
      </c>
      <c r="H131" s="73"/>
      <c r="I131" s="73">
        <v>150</v>
      </c>
      <c r="J131" s="59">
        <f>F131/I131</f>
        <v>0.7220079681274901</v>
      </c>
      <c r="K131" s="54">
        <f>J131*0.363</f>
        <v>0.2620888924302789</v>
      </c>
      <c r="L131" s="59">
        <f>G131/I131*47%</f>
        <v>0.2513657370517928</v>
      </c>
      <c r="M131" s="59">
        <f>J131+K131+L131</f>
        <v>1.235462597609562</v>
      </c>
      <c r="N131" s="59">
        <f>M131</f>
        <v>1.235462597609562</v>
      </c>
      <c r="O131" s="71" t="s">
        <v>413</v>
      </c>
    </row>
    <row r="132" spans="1:15" s="53" customFormat="1" ht="12.75">
      <c r="A132" s="56" t="s">
        <v>426</v>
      </c>
      <c r="B132" s="62" t="s">
        <v>427</v>
      </c>
      <c r="C132" s="62" t="s">
        <v>428</v>
      </c>
      <c r="D132" s="57" t="s">
        <v>429</v>
      </c>
      <c r="E132" s="76" t="s">
        <v>246</v>
      </c>
      <c r="F132" s="91">
        <f t="shared" si="7"/>
        <v>108.30119521912351</v>
      </c>
      <c r="G132" s="91">
        <f t="shared" si="6"/>
        <v>80.22310756972112</v>
      </c>
      <c r="H132" s="73"/>
      <c r="I132" s="73">
        <v>5</v>
      </c>
      <c r="J132" s="59">
        <f>F132/I132</f>
        <v>21.660239043824703</v>
      </c>
      <c r="K132" s="54">
        <f>J132*0.363</f>
        <v>7.862666772908367</v>
      </c>
      <c r="L132" s="59">
        <f>G132/I132*47%</f>
        <v>7.540972111553786</v>
      </c>
      <c r="M132" s="59">
        <f>J132+K132+L132</f>
        <v>37.06387792828686</v>
      </c>
      <c r="N132" s="59">
        <f>M132</f>
        <v>37.06387792828686</v>
      </c>
      <c r="O132" s="71" t="s">
        <v>430</v>
      </c>
    </row>
    <row r="133" spans="1:15" s="53" customFormat="1" ht="12.75">
      <c r="A133" s="56" t="s">
        <v>431</v>
      </c>
      <c r="B133" s="62" t="s">
        <v>432</v>
      </c>
      <c r="C133" s="62" t="s">
        <v>433</v>
      </c>
      <c r="D133" s="57" t="s">
        <v>429</v>
      </c>
      <c r="E133" s="76" t="s">
        <v>246</v>
      </c>
      <c r="F133" s="91">
        <f t="shared" si="7"/>
        <v>108.30119521912351</v>
      </c>
      <c r="G133" s="91">
        <f t="shared" si="6"/>
        <v>80.22310756972112</v>
      </c>
      <c r="H133" s="73">
        <v>2</v>
      </c>
      <c r="I133" s="73"/>
      <c r="J133" s="59">
        <f>F133*H133</f>
        <v>216.60239043824703</v>
      </c>
      <c r="K133" s="54">
        <f>J133*0.363</f>
        <v>78.62666772908366</v>
      </c>
      <c r="L133" s="59">
        <f>G133*H133*47%</f>
        <v>75.40972111553785</v>
      </c>
      <c r="M133" s="59">
        <f>J133+K133+L133</f>
        <v>370.63877928286854</v>
      </c>
      <c r="N133" s="59">
        <f>M133</f>
        <v>370.63877928286854</v>
      </c>
      <c r="O133" s="71" t="s">
        <v>430</v>
      </c>
    </row>
    <row r="134" spans="1:15" s="53" customFormat="1" ht="12.75">
      <c r="A134" s="56" t="s">
        <v>434</v>
      </c>
      <c r="B134" s="62" t="s">
        <v>435</v>
      </c>
      <c r="C134" s="62" t="s">
        <v>436</v>
      </c>
      <c r="D134" s="57" t="s">
        <v>64</v>
      </c>
      <c r="E134" s="76" t="s">
        <v>246</v>
      </c>
      <c r="F134" s="91">
        <f t="shared" si="7"/>
        <v>108.30119521912351</v>
      </c>
      <c r="G134" s="91">
        <f t="shared" si="6"/>
        <v>80.22310756972112</v>
      </c>
      <c r="H134" s="73">
        <v>2</v>
      </c>
      <c r="I134" s="73"/>
      <c r="J134" s="59">
        <f>F134*H134</f>
        <v>216.60239043824703</v>
      </c>
      <c r="K134" s="54">
        <f>J134*0.363</f>
        <v>78.62666772908366</v>
      </c>
      <c r="L134" s="59">
        <f>G134*H134*47%</f>
        <v>75.40972111553785</v>
      </c>
      <c r="M134" s="59">
        <f>J134+K134+L134</f>
        <v>370.63877928286854</v>
      </c>
      <c r="N134" s="59">
        <f>M134</f>
        <v>370.63877928286854</v>
      </c>
      <c r="O134" s="71" t="s">
        <v>430</v>
      </c>
    </row>
    <row r="135" spans="1:15" s="53" customFormat="1" ht="12.75">
      <c r="A135" s="56" t="s">
        <v>437</v>
      </c>
      <c r="B135" s="62" t="s">
        <v>438</v>
      </c>
      <c r="C135" s="62" t="s">
        <v>439</v>
      </c>
      <c r="D135" s="57" t="s">
        <v>64</v>
      </c>
      <c r="E135" s="76" t="s">
        <v>246</v>
      </c>
      <c r="F135" s="91">
        <f t="shared" si="7"/>
        <v>108.30119521912351</v>
      </c>
      <c r="G135" s="91">
        <f t="shared" si="6"/>
        <v>80.22310756972112</v>
      </c>
      <c r="H135" s="73">
        <v>1.5</v>
      </c>
      <c r="I135" s="73"/>
      <c r="J135" s="59">
        <f>F135*H135</f>
        <v>162.45179282868526</v>
      </c>
      <c r="K135" s="54">
        <f>J135*0.363</f>
        <v>58.97000079681275</v>
      </c>
      <c r="L135" s="59">
        <f>G135*H135*47%</f>
        <v>56.55729083665339</v>
      </c>
      <c r="M135" s="59">
        <f>J135+K135+L135</f>
        <v>277.9790844621514</v>
      </c>
      <c r="N135" s="59">
        <f>M135</f>
        <v>277.9790844621514</v>
      </c>
      <c r="O135" s="71" t="s">
        <v>430</v>
      </c>
    </row>
    <row r="136" spans="1:15" s="53" customFormat="1" ht="12.75">
      <c r="A136" s="56" t="s">
        <v>440</v>
      </c>
      <c r="B136" s="62" t="s">
        <v>441</v>
      </c>
      <c r="C136" s="62" t="s">
        <v>442</v>
      </c>
      <c r="D136" s="57" t="s">
        <v>64</v>
      </c>
      <c r="E136" s="76" t="s">
        <v>246</v>
      </c>
      <c r="F136" s="91">
        <f t="shared" si="7"/>
        <v>108.30119521912351</v>
      </c>
      <c r="G136" s="91">
        <f t="shared" si="6"/>
        <v>80.22310756972112</v>
      </c>
      <c r="H136" s="73">
        <v>1</v>
      </c>
      <c r="I136" s="73"/>
      <c r="J136" s="59">
        <f>F136*H136</f>
        <v>108.30119521912351</v>
      </c>
      <c r="K136" s="54">
        <f>J136*0.363</f>
        <v>39.31333386454183</v>
      </c>
      <c r="L136" s="59">
        <f>G136*H136*47%</f>
        <v>37.704860557768924</v>
      </c>
      <c r="M136" s="59">
        <f>J136+K136+L136</f>
        <v>185.31938964143427</v>
      </c>
      <c r="N136" s="59">
        <f>M136</f>
        <v>185.31938964143427</v>
      </c>
      <c r="O136" s="71" t="s">
        <v>430</v>
      </c>
    </row>
    <row r="137" spans="1:15" s="53" customFormat="1" ht="12.75">
      <c r="A137" s="56" t="s">
        <v>443</v>
      </c>
      <c r="B137" s="62" t="s">
        <v>444</v>
      </c>
      <c r="C137" s="62" t="s">
        <v>445</v>
      </c>
      <c r="D137" s="57" t="s">
        <v>263</v>
      </c>
      <c r="E137" s="76" t="s">
        <v>246</v>
      </c>
      <c r="F137" s="91">
        <f t="shared" si="7"/>
        <v>108.30119521912351</v>
      </c>
      <c r="G137" s="91">
        <f t="shared" si="6"/>
        <v>80.22310756972112</v>
      </c>
      <c r="H137" s="73">
        <v>0.5</v>
      </c>
      <c r="I137" s="73"/>
      <c r="J137" s="59">
        <f>F137*H137</f>
        <v>54.15059760956176</v>
      </c>
      <c r="K137" s="54">
        <f>J137*0.363</f>
        <v>19.656666932270916</v>
      </c>
      <c r="L137" s="59">
        <f>G137*H137*47%</f>
        <v>18.852430278884462</v>
      </c>
      <c r="M137" s="59">
        <f>J137+K137+L137</f>
        <v>92.65969482071714</v>
      </c>
      <c r="N137" s="59">
        <f>M137</f>
        <v>92.65969482071714</v>
      </c>
      <c r="O137" s="71" t="s">
        <v>446</v>
      </c>
    </row>
    <row r="138" spans="1:15" s="53" customFormat="1" ht="12.75">
      <c r="A138" s="56" t="s">
        <v>447</v>
      </c>
      <c r="B138" s="62" t="s">
        <v>448</v>
      </c>
      <c r="C138" s="62" t="s">
        <v>449</v>
      </c>
      <c r="D138" s="57" t="s">
        <v>450</v>
      </c>
      <c r="E138" s="76" t="s">
        <v>246</v>
      </c>
      <c r="F138" s="91">
        <f t="shared" si="7"/>
        <v>108.30119521912351</v>
      </c>
      <c r="G138" s="91">
        <f t="shared" si="6"/>
        <v>80.22310756972112</v>
      </c>
      <c r="H138" s="73">
        <v>17</v>
      </c>
      <c r="I138" s="73"/>
      <c r="J138" s="59">
        <f>F138*H138</f>
        <v>1841.1203187250997</v>
      </c>
      <c r="K138" s="54">
        <f>J138*0.363</f>
        <v>668.3266756972112</v>
      </c>
      <c r="L138" s="59">
        <f>G138*H138*47%</f>
        <v>640.9826294820717</v>
      </c>
      <c r="M138" s="59">
        <f>J138+K138+L138</f>
        <v>3150.429623904383</v>
      </c>
      <c r="N138" s="59">
        <f>M138</f>
        <v>3150.429623904383</v>
      </c>
      <c r="O138" s="71" t="s">
        <v>451</v>
      </c>
    </row>
    <row r="139" spans="1:15" s="53" customFormat="1" ht="12.75">
      <c r="A139" s="56" t="s">
        <v>452</v>
      </c>
      <c r="B139" s="62" t="s">
        <v>453</v>
      </c>
      <c r="C139" s="62" t="s">
        <v>454</v>
      </c>
      <c r="D139" s="57" t="s">
        <v>64</v>
      </c>
      <c r="E139" s="76" t="s">
        <v>246</v>
      </c>
      <c r="F139" s="91">
        <f t="shared" si="7"/>
        <v>108.30119521912351</v>
      </c>
      <c r="G139" s="91">
        <f t="shared" si="6"/>
        <v>80.22310756972112</v>
      </c>
      <c r="H139" s="73"/>
      <c r="I139" s="73">
        <v>3</v>
      </c>
      <c r="J139" s="59">
        <f>F139/I139</f>
        <v>36.1003984063745</v>
      </c>
      <c r="K139" s="54">
        <f>J139*0.363</f>
        <v>13.104444621513943</v>
      </c>
      <c r="L139" s="59">
        <f>G139/I139*47%</f>
        <v>12.568286852589642</v>
      </c>
      <c r="M139" s="59">
        <f>J139+K139+L139</f>
        <v>61.77312988047809</v>
      </c>
      <c r="N139" s="59">
        <f>M139</f>
        <v>61.77312988047809</v>
      </c>
      <c r="O139" s="71" t="s">
        <v>451</v>
      </c>
    </row>
    <row r="140" spans="1:15" s="53" customFormat="1" ht="12.75">
      <c r="A140" s="56" t="s">
        <v>455</v>
      </c>
      <c r="B140" s="62" t="s">
        <v>456</v>
      </c>
      <c r="C140" s="62" t="s">
        <v>457</v>
      </c>
      <c r="D140" s="57" t="s">
        <v>64</v>
      </c>
      <c r="E140" s="76" t="s">
        <v>246</v>
      </c>
      <c r="F140" s="91">
        <f t="shared" si="7"/>
        <v>108.30119521912351</v>
      </c>
      <c r="G140" s="91">
        <f t="shared" si="6"/>
        <v>80.22310756972112</v>
      </c>
      <c r="H140" s="73"/>
      <c r="I140" s="73">
        <v>1.5</v>
      </c>
      <c r="J140" s="59">
        <f>F140/I140</f>
        <v>72.200796812749</v>
      </c>
      <c r="K140" s="54">
        <f>J140*0.363</f>
        <v>26.208889243027887</v>
      </c>
      <c r="L140" s="59">
        <f>G140/I140*47%</f>
        <v>25.136573705179284</v>
      </c>
      <c r="M140" s="59">
        <f>J140+K140+L140</f>
        <v>123.54625976095618</v>
      </c>
      <c r="N140" s="59">
        <f>M140</f>
        <v>123.54625976095618</v>
      </c>
      <c r="O140" s="71" t="s">
        <v>451</v>
      </c>
    </row>
    <row r="141" spans="1:15" s="53" customFormat="1" ht="12.75">
      <c r="A141" s="56" t="s">
        <v>458</v>
      </c>
      <c r="B141" s="62" t="s">
        <v>459</v>
      </c>
      <c r="C141" s="62" t="s">
        <v>460</v>
      </c>
      <c r="D141" s="57" t="s">
        <v>64</v>
      </c>
      <c r="E141" s="76" t="s">
        <v>246</v>
      </c>
      <c r="F141" s="91">
        <f t="shared" si="7"/>
        <v>108.30119521912351</v>
      </c>
      <c r="G141" s="91">
        <f t="shared" si="6"/>
        <v>80.22310756972112</v>
      </c>
      <c r="H141" s="73"/>
      <c r="I141" s="73">
        <v>1.5</v>
      </c>
      <c r="J141" s="59">
        <f>F141/I141</f>
        <v>72.200796812749</v>
      </c>
      <c r="K141" s="54">
        <f>J141*0.363</f>
        <v>26.208889243027887</v>
      </c>
      <c r="L141" s="59">
        <f>G141/I141*47%</f>
        <v>25.136573705179284</v>
      </c>
      <c r="M141" s="59">
        <f>J141+K141+L141</f>
        <v>123.54625976095618</v>
      </c>
      <c r="N141" s="59">
        <f>M141</f>
        <v>123.54625976095618</v>
      </c>
      <c r="O141" s="71" t="s">
        <v>451</v>
      </c>
    </row>
    <row r="142" spans="1:15" s="53" customFormat="1" ht="12.75">
      <c r="A142" s="56" t="s">
        <v>461</v>
      </c>
      <c r="B142" s="62" t="s">
        <v>462</v>
      </c>
      <c r="C142" s="62" t="s">
        <v>463</v>
      </c>
      <c r="D142" s="57" t="s">
        <v>64</v>
      </c>
      <c r="E142" s="76" t="s">
        <v>246</v>
      </c>
      <c r="F142" s="91">
        <f t="shared" si="7"/>
        <v>108.30119521912351</v>
      </c>
      <c r="G142" s="91">
        <f t="shared" si="6"/>
        <v>80.22310756972112</v>
      </c>
      <c r="H142" s="73"/>
      <c r="I142" s="73">
        <v>1</v>
      </c>
      <c r="J142" s="59">
        <f>F142/I142</f>
        <v>108.30119521912351</v>
      </c>
      <c r="K142" s="54">
        <f>J142*0.363</f>
        <v>39.31333386454183</v>
      </c>
      <c r="L142" s="59">
        <f>G142/I142*47%</f>
        <v>37.704860557768924</v>
      </c>
      <c r="M142" s="59">
        <f>J142+K142+L142</f>
        <v>185.31938964143427</v>
      </c>
      <c r="N142" s="59">
        <f>M142</f>
        <v>185.31938964143427</v>
      </c>
      <c r="O142" s="71" t="s">
        <v>451</v>
      </c>
    </row>
    <row r="143" spans="1:15" s="53" customFormat="1" ht="12.75">
      <c r="A143" s="56" t="s">
        <v>464</v>
      </c>
      <c r="B143" s="62" t="s">
        <v>465</v>
      </c>
      <c r="C143" s="62" t="s">
        <v>466</v>
      </c>
      <c r="D143" s="57" t="s">
        <v>64</v>
      </c>
      <c r="E143" s="76" t="s">
        <v>246</v>
      </c>
      <c r="F143" s="91">
        <f t="shared" si="7"/>
        <v>108.30119521912351</v>
      </c>
      <c r="G143" s="91">
        <f t="shared" si="6"/>
        <v>80.22310756972112</v>
      </c>
      <c r="H143" s="73"/>
      <c r="I143" s="73">
        <v>0.5</v>
      </c>
      <c r="J143" s="59">
        <f>F143/I143</f>
        <v>216.60239043824703</v>
      </c>
      <c r="K143" s="54">
        <f>J143*0.363</f>
        <v>78.62666772908366</v>
      </c>
      <c r="L143" s="59">
        <f>G143/I143*47%</f>
        <v>75.40972111553785</v>
      </c>
      <c r="M143" s="59">
        <f>J143+K143+L143</f>
        <v>370.63877928286854</v>
      </c>
      <c r="N143" s="59">
        <f>M143</f>
        <v>370.63877928286854</v>
      </c>
      <c r="O143" s="71" t="s">
        <v>451</v>
      </c>
    </row>
    <row r="144" spans="1:15" s="53" customFormat="1" ht="12.75">
      <c r="A144" s="56" t="s">
        <v>467</v>
      </c>
      <c r="B144" s="62" t="s">
        <v>468</v>
      </c>
      <c r="C144" s="62" t="s">
        <v>469</v>
      </c>
      <c r="D144" s="57" t="s">
        <v>64</v>
      </c>
      <c r="E144" s="76" t="s">
        <v>246</v>
      </c>
      <c r="F144" s="91">
        <f t="shared" si="7"/>
        <v>108.30119521912351</v>
      </c>
      <c r="G144" s="91">
        <f t="shared" si="6"/>
        <v>80.22310756972112</v>
      </c>
      <c r="H144" s="73"/>
      <c r="I144" s="73">
        <v>0.3</v>
      </c>
      <c r="J144" s="59">
        <f>F144/I144</f>
        <v>361.00398406374507</v>
      </c>
      <c r="K144" s="54">
        <f>J144*0.363</f>
        <v>131.04444621513946</v>
      </c>
      <c r="L144" s="59">
        <f>G144/I144*47%</f>
        <v>125.68286852589644</v>
      </c>
      <c r="M144" s="59">
        <f>J144+K144+L144</f>
        <v>617.731298804781</v>
      </c>
      <c r="N144" s="59">
        <f>M144</f>
        <v>617.731298804781</v>
      </c>
      <c r="O144" s="71" t="s">
        <v>451</v>
      </c>
    </row>
    <row r="145" spans="1:15" s="53" customFormat="1" ht="12.75">
      <c r="A145" s="56" t="s">
        <v>470</v>
      </c>
      <c r="B145" s="62" t="s">
        <v>471</v>
      </c>
      <c r="C145" s="62" t="s">
        <v>472</v>
      </c>
      <c r="D145" s="57" t="s">
        <v>250</v>
      </c>
      <c r="E145" s="76" t="s">
        <v>246</v>
      </c>
      <c r="F145" s="91">
        <f t="shared" si="7"/>
        <v>108.30119521912351</v>
      </c>
      <c r="G145" s="91">
        <f t="shared" si="6"/>
        <v>80.22310756972112</v>
      </c>
      <c r="H145" s="73">
        <v>30</v>
      </c>
      <c r="I145" s="73"/>
      <c r="J145" s="59">
        <f>F145*H145</f>
        <v>3249.0358565737056</v>
      </c>
      <c r="K145" s="54">
        <f>J145*0.363</f>
        <v>1179.4000159362552</v>
      </c>
      <c r="L145" s="59">
        <f>G145*H145*47%</f>
        <v>1131.1458167330677</v>
      </c>
      <c r="M145" s="59">
        <f>J145+K145+L145</f>
        <v>5559.581689243028</v>
      </c>
      <c r="N145" s="59">
        <f>M145</f>
        <v>5559.581689243028</v>
      </c>
      <c r="O145" s="71" t="s">
        <v>473</v>
      </c>
    </row>
    <row r="146" spans="1:15" s="53" customFormat="1" ht="12.75">
      <c r="A146" s="56" t="s">
        <v>474</v>
      </c>
      <c r="B146" s="62" t="s">
        <v>475</v>
      </c>
      <c r="C146" s="62" t="s">
        <v>476</v>
      </c>
      <c r="D146" s="57" t="s">
        <v>250</v>
      </c>
      <c r="E146" s="76" t="s">
        <v>246</v>
      </c>
      <c r="F146" s="91">
        <f t="shared" si="7"/>
        <v>108.30119521912351</v>
      </c>
      <c r="G146" s="91">
        <f t="shared" si="6"/>
        <v>80.22310756972112</v>
      </c>
      <c r="H146" s="73">
        <v>11</v>
      </c>
      <c r="I146" s="73"/>
      <c r="J146" s="59">
        <f>F146*H146</f>
        <v>1191.3131474103586</v>
      </c>
      <c r="K146" s="54">
        <f>J146*0.363</f>
        <v>432.4466725099602</v>
      </c>
      <c r="L146" s="59">
        <f>G146*H146*47%</f>
        <v>414.75346613545815</v>
      </c>
      <c r="M146" s="59">
        <f>J146+K146+L146</f>
        <v>2038.5132860557771</v>
      </c>
      <c r="N146" s="59">
        <f>M146</f>
        <v>2038.5132860557771</v>
      </c>
      <c r="O146" s="71" t="s">
        <v>473</v>
      </c>
    </row>
    <row r="147" spans="1:15" s="53" customFormat="1" ht="12.75">
      <c r="A147" s="56" t="s">
        <v>477</v>
      </c>
      <c r="B147" s="62" t="s">
        <v>478</v>
      </c>
      <c r="C147" s="62" t="s">
        <v>479</v>
      </c>
      <c r="D147" s="57" t="s">
        <v>480</v>
      </c>
      <c r="E147" s="76" t="s">
        <v>246</v>
      </c>
      <c r="F147" s="91">
        <f t="shared" si="7"/>
        <v>108.30119521912351</v>
      </c>
      <c r="G147" s="91">
        <f t="shared" si="6"/>
        <v>80.22310756972112</v>
      </c>
      <c r="H147" s="73"/>
      <c r="I147" s="73">
        <v>25</v>
      </c>
      <c r="J147" s="59">
        <f>F147/I147</f>
        <v>4.3320478087649406</v>
      </c>
      <c r="K147" s="54">
        <f>J147*0.363</f>
        <v>1.5725333545816733</v>
      </c>
      <c r="L147" s="59">
        <f>G147/I147*47%</f>
        <v>1.508194422310757</v>
      </c>
      <c r="M147" s="59">
        <f>J147+K147+L147</f>
        <v>7.412775585657371</v>
      </c>
      <c r="N147" s="59">
        <f>M147</f>
        <v>7.412775585657371</v>
      </c>
      <c r="O147" s="71" t="s">
        <v>481</v>
      </c>
    </row>
    <row r="148" spans="1:15" s="53" customFormat="1" ht="12.75">
      <c r="A148" s="56" t="s">
        <v>482</v>
      </c>
      <c r="B148" s="62" t="s">
        <v>483</v>
      </c>
      <c r="C148" s="62" t="s">
        <v>484</v>
      </c>
      <c r="D148" s="57" t="s">
        <v>485</v>
      </c>
      <c r="E148" s="76" t="s">
        <v>246</v>
      </c>
      <c r="F148" s="91">
        <f t="shared" si="7"/>
        <v>108.30119521912351</v>
      </c>
      <c r="G148" s="91">
        <f t="shared" si="6"/>
        <v>80.22310756972112</v>
      </c>
      <c r="H148" s="73">
        <v>3</v>
      </c>
      <c r="I148" s="73"/>
      <c r="J148" s="59">
        <f>F148*H148</f>
        <v>324.9035856573705</v>
      </c>
      <c r="K148" s="54">
        <f>J148*0.363</f>
        <v>117.9400015936255</v>
      </c>
      <c r="L148" s="59">
        <f>G148*H148*47%</f>
        <v>113.11458167330677</v>
      </c>
      <c r="M148" s="59">
        <f>J148+K148+L148</f>
        <v>555.9581689243028</v>
      </c>
      <c r="N148" s="59">
        <f>M148</f>
        <v>555.9581689243028</v>
      </c>
      <c r="O148" s="71" t="s">
        <v>486</v>
      </c>
    </row>
    <row r="149" spans="1:15" s="53" customFormat="1" ht="12.75">
      <c r="A149" s="56" t="s">
        <v>487</v>
      </c>
      <c r="B149" s="62" t="s">
        <v>488</v>
      </c>
      <c r="C149" s="62" t="s">
        <v>489</v>
      </c>
      <c r="D149" s="57" t="s">
        <v>485</v>
      </c>
      <c r="E149" s="76" t="s">
        <v>246</v>
      </c>
      <c r="F149" s="91">
        <f t="shared" si="7"/>
        <v>108.30119521912351</v>
      </c>
      <c r="G149" s="91">
        <f t="shared" si="6"/>
        <v>80.22310756972112</v>
      </c>
      <c r="H149" s="73">
        <v>2</v>
      </c>
      <c r="I149" s="73"/>
      <c r="J149" s="59">
        <f>F149*H149</f>
        <v>216.60239043824703</v>
      </c>
      <c r="K149" s="54">
        <f>J149*0.363</f>
        <v>78.62666772908366</v>
      </c>
      <c r="L149" s="59">
        <f>G149*H149*47%</f>
        <v>75.40972111553785</v>
      </c>
      <c r="M149" s="59">
        <f>J149+K149+L149</f>
        <v>370.63877928286854</v>
      </c>
      <c r="N149" s="59">
        <f>M149</f>
        <v>370.63877928286854</v>
      </c>
      <c r="O149" s="71" t="s">
        <v>486</v>
      </c>
    </row>
    <row r="150" spans="1:15" s="53" customFormat="1" ht="12.75">
      <c r="A150" s="56" t="s">
        <v>490</v>
      </c>
      <c r="B150" s="62" t="s">
        <v>491</v>
      </c>
      <c r="C150" s="62" t="s">
        <v>492</v>
      </c>
      <c r="D150" s="57" t="s">
        <v>493</v>
      </c>
      <c r="E150" s="76" t="s">
        <v>246</v>
      </c>
      <c r="F150" s="91">
        <f t="shared" si="7"/>
        <v>108.30119521912351</v>
      </c>
      <c r="G150" s="91">
        <f t="shared" si="6"/>
        <v>80.22310756972112</v>
      </c>
      <c r="H150" s="73">
        <v>2</v>
      </c>
      <c r="I150" s="73"/>
      <c r="J150" s="59">
        <f>F150*H150</f>
        <v>216.60239043824703</v>
      </c>
      <c r="K150" s="54">
        <f>J150*0.363</f>
        <v>78.62666772908366</v>
      </c>
      <c r="L150" s="59">
        <f>G150*H150*47%</f>
        <v>75.40972111553785</v>
      </c>
      <c r="M150" s="59">
        <f>J150+K150+L150</f>
        <v>370.63877928286854</v>
      </c>
      <c r="N150" s="59">
        <f>M150</f>
        <v>370.63877928286854</v>
      </c>
      <c r="O150" s="71" t="s">
        <v>494</v>
      </c>
    </row>
    <row r="151" spans="1:15" s="53" customFormat="1" ht="12.75">
      <c r="A151" s="56" t="s">
        <v>495</v>
      </c>
      <c r="B151" s="62" t="s">
        <v>496</v>
      </c>
      <c r="C151" s="62" t="s">
        <v>497</v>
      </c>
      <c r="D151" s="57" t="s">
        <v>485</v>
      </c>
      <c r="E151" s="76" t="s">
        <v>246</v>
      </c>
      <c r="F151" s="91">
        <f t="shared" si="7"/>
        <v>108.30119521912351</v>
      </c>
      <c r="G151" s="91">
        <f t="shared" si="6"/>
        <v>80.22310756972112</v>
      </c>
      <c r="H151" s="73">
        <v>3</v>
      </c>
      <c r="I151" s="73"/>
      <c r="J151" s="59">
        <f>F151*H151</f>
        <v>324.9035856573705</v>
      </c>
      <c r="K151" s="54">
        <f>J151*0.363</f>
        <v>117.9400015936255</v>
      </c>
      <c r="L151" s="59">
        <f>G151*H151*47%</f>
        <v>113.11458167330677</v>
      </c>
      <c r="M151" s="59">
        <f>J151+K151+L151</f>
        <v>555.9581689243028</v>
      </c>
      <c r="N151" s="59">
        <f>M151</f>
        <v>555.9581689243028</v>
      </c>
      <c r="O151" s="71" t="s">
        <v>486</v>
      </c>
    </row>
    <row r="152" spans="1:15" s="53" customFormat="1" ht="12.75">
      <c r="A152" s="56" t="s">
        <v>498</v>
      </c>
      <c r="B152" s="62" t="s">
        <v>499</v>
      </c>
      <c r="C152" s="62" t="s">
        <v>500</v>
      </c>
      <c r="D152" s="57" t="s">
        <v>485</v>
      </c>
      <c r="E152" s="76" t="s">
        <v>246</v>
      </c>
      <c r="F152" s="91">
        <f t="shared" si="7"/>
        <v>108.30119521912351</v>
      </c>
      <c r="G152" s="91">
        <f t="shared" si="6"/>
        <v>80.22310756972112</v>
      </c>
      <c r="H152" s="73">
        <v>1</v>
      </c>
      <c r="I152" s="73"/>
      <c r="J152" s="59">
        <f>F152*H152</f>
        <v>108.30119521912351</v>
      </c>
      <c r="K152" s="54">
        <f>J152*0.363</f>
        <v>39.31333386454183</v>
      </c>
      <c r="L152" s="59">
        <f>G152*H152*47%</f>
        <v>37.704860557768924</v>
      </c>
      <c r="M152" s="59">
        <f>J152+K152+L152</f>
        <v>185.31938964143427</v>
      </c>
      <c r="N152" s="59">
        <f>M152</f>
        <v>185.31938964143427</v>
      </c>
      <c r="O152" s="71" t="s">
        <v>486</v>
      </c>
    </row>
    <row r="153" spans="1:15" s="53" customFormat="1" ht="12.75">
      <c r="A153" s="56" t="s">
        <v>501</v>
      </c>
      <c r="B153" s="62"/>
      <c r="C153" s="62" t="s">
        <v>502</v>
      </c>
      <c r="D153" s="57" t="s">
        <v>450</v>
      </c>
      <c r="E153" s="76" t="s">
        <v>246</v>
      </c>
      <c r="F153" s="91">
        <f t="shared" si="7"/>
        <v>108.30119521912351</v>
      </c>
      <c r="G153" s="91">
        <f t="shared" si="6"/>
        <v>80.22310756972112</v>
      </c>
      <c r="H153" s="73">
        <v>1.5</v>
      </c>
      <c r="I153" s="73"/>
      <c r="J153" s="59">
        <f>F153*H153</f>
        <v>162.45179282868526</v>
      </c>
      <c r="K153" s="54">
        <f>J153*0.363</f>
        <v>58.97000079681275</v>
      </c>
      <c r="L153" s="59">
        <f>G153*H153*47%</f>
        <v>56.55729083665339</v>
      </c>
      <c r="M153" s="59">
        <f>J153+K153+L153</f>
        <v>277.9790844621514</v>
      </c>
      <c r="N153" s="59">
        <f>M153</f>
        <v>277.9790844621514</v>
      </c>
      <c r="O153" s="71" t="s">
        <v>503</v>
      </c>
    </row>
    <row r="154" spans="1:15" s="53" customFormat="1" ht="12.75">
      <c r="A154" s="56" t="s">
        <v>504</v>
      </c>
      <c r="B154" s="62"/>
      <c r="C154" s="62" t="s">
        <v>505</v>
      </c>
      <c r="D154" s="57" t="s">
        <v>450</v>
      </c>
      <c r="E154" s="76" t="s">
        <v>246</v>
      </c>
      <c r="F154" s="91">
        <f t="shared" si="7"/>
        <v>108.30119521912351</v>
      </c>
      <c r="G154" s="91">
        <f t="shared" si="6"/>
        <v>80.22310756972112</v>
      </c>
      <c r="H154" s="73">
        <v>2</v>
      </c>
      <c r="I154" s="73"/>
      <c r="J154" s="59">
        <f>F154*H154</f>
        <v>216.60239043824703</v>
      </c>
      <c r="K154" s="54">
        <f>J154*0.363</f>
        <v>78.62666772908366</v>
      </c>
      <c r="L154" s="59">
        <f>G154*H154*47%</f>
        <v>75.40972111553785</v>
      </c>
      <c r="M154" s="59">
        <f>J154+K154+L154</f>
        <v>370.63877928286854</v>
      </c>
      <c r="N154" s="59">
        <f>M154</f>
        <v>370.63877928286854</v>
      </c>
      <c r="O154" s="71" t="s">
        <v>503</v>
      </c>
    </row>
    <row r="155" spans="1:15" s="53" customFormat="1" ht="12.75">
      <c r="A155" s="56" t="s">
        <v>506</v>
      </c>
      <c r="B155" s="62" t="s">
        <v>507</v>
      </c>
      <c r="C155" s="62" t="s">
        <v>508</v>
      </c>
      <c r="D155" s="57" t="s">
        <v>450</v>
      </c>
      <c r="E155" s="76" t="s">
        <v>246</v>
      </c>
      <c r="F155" s="91">
        <f t="shared" si="7"/>
        <v>108.30119521912351</v>
      </c>
      <c r="G155" s="91">
        <f t="shared" si="6"/>
        <v>80.22310756972112</v>
      </c>
      <c r="H155" s="73">
        <v>0.5</v>
      </c>
      <c r="I155" s="73"/>
      <c r="J155" s="59">
        <f>F155*H155</f>
        <v>54.15059760956176</v>
      </c>
      <c r="K155" s="54">
        <f>J155*0.363</f>
        <v>19.656666932270916</v>
      </c>
      <c r="L155" s="59">
        <f>G155*H155*47%</f>
        <v>18.852430278884462</v>
      </c>
      <c r="M155" s="59">
        <f>J155+K155+L155</f>
        <v>92.65969482071714</v>
      </c>
      <c r="N155" s="59">
        <f>M155</f>
        <v>92.65969482071714</v>
      </c>
      <c r="O155" s="71" t="s">
        <v>503</v>
      </c>
    </row>
    <row r="156" spans="1:15" s="53" customFormat="1" ht="12.75">
      <c r="A156" s="56" t="s">
        <v>509</v>
      </c>
      <c r="B156" s="62"/>
      <c r="C156" s="62" t="s">
        <v>510</v>
      </c>
      <c r="D156" s="57" t="s">
        <v>450</v>
      </c>
      <c r="E156" s="76" t="s">
        <v>246</v>
      </c>
      <c r="F156" s="91">
        <f t="shared" si="7"/>
        <v>108.30119521912351</v>
      </c>
      <c r="G156" s="91">
        <f t="shared" si="6"/>
        <v>80.22310756972112</v>
      </c>
      <c r="H156" s="73">
        <v>2</v>
      </c>
      <c r="I156" s="73"/>
      <c r="J156" s="59">
        <f>F156*H156</f>
        <v>216.60239043824703</v>
      </c>
      <c r="K156" s="54">
        <f>J156*0.363</f>
        <v>78.62666772908366</v>
      </c>
      <c r="L156" s="59">
        <f>G156*H156*47%</f>
        <v>75.40972111553785</v>
      </c>
      <c r="M156" s="59">
        <f>J156+K156+L156</f>
        <v>370.63877928286854</v>
      </c>
      <c r="N156" s="59">
        <f>M156</f>
        <v>370.63877928286854</v>
      </c>
      <c r="O156" s="71" t="s">
        <v>503</v>
      </c>
    </row>
    <row r="157" spans="1:15" s="53" customFormat="1" ht="12.75">
      <c r="A157" s="56" t="s">
        <v>511</v>
      </c>
      <c r="B157" s="62"/>
      <c r="C157" s="62" t="s">
        <v>512</v>
      </c>
      <c r="D157" s="57" t="s">
        <v>513</v>
      </c>
      <c r="E157" s="76" t="s">
        <v>246</v>
      </c>
      <c r="F157" s="91">
        <f t="shared" si="7"/>
        <v>108.30119521912351</v>
      </c>
      <c r="G157" s="91">
        <f t="shared" si="6"/>
        <v>80.22310756972112</v>
      </c>
      <c r="H157" s="73">
        <v>1</v>
      </c>
      <c r="I157" s="73"/>
      <c r="J157" s="59">
        <f>F157*H157</f>
        <v>108.30119521912351</v>
      </c>
      <c r="K157" s="54">
        <f>J157*0.363</f>
        <v>39.31333386454183</v>
      </c>
      <c r="L157" s="59">
        <f>G157*H157*47%</f>
        <v>37.704860557768924</v>
      </c>
      <c r="M157" s="59">
        <f>J157+K157+L157</f>
        <v>185.31938964143427</v>
      </c>
      <c r="N157" s="59">
        <f>M157</f>
        <v>185.31938964143427</v>
      </c>
      <c r="O157" s="71" t="s">
        <v>514</v>
      </c>
    </row>
    <row r="158" spans="1:15" s="53" customFormat="1" ht="12.75">
      <c r="A158" s="56" t="s">
        <v>515</v>
      </c>
      <c r="B158" s="62" t="s">
        <v>516</v>
      </c>
      <c r="C158" s="62" t="s">
        <v>517</v>
      </c>
      <c r="D158" s="98" t="s">
        <v>518</v>
      </c>
      <c r="E158" s="76" t="s">
        <v>246</v>
      </c>
      <c r="F158" s="91">
        <f t="shared" si="7"/>
        <v>108.30119521912351</v>
      </c>
      <c r="G158" s="91">
        <f t="shared" si="6"/>
        <v>80.22310756972112</v>
      </c>
      <c r="H158" s="73">
        <v>3</v>
      </c>
      <c r="I158" s="73"/>
      <c r="J158" s="59">
        <f>F158*H158</f>
        <v>324.9035856573705</v>
      </c>
      <c r="K158" s="54">
        <f>J158*0.363</f>
        <v>117.9400015936255</v>
      </c>
      <c r="L158" s="59">
        <f>G158*H158*47%</f>
        <v>113.11458167330677</v>
      </c>
      <c r="M158" s="59">
        <f>J158+K158+L158</f>
        <v>555.9581689243028</v>
      </c>
      <c r="N158" s="59">
        <f>M158</f>
        <v>555.9581689243028</v>
      </c>
      <c r="O158" s="71" t="s">
        <v>519</v>
      </c>
    </row>
    <row r="159" spans="1:15" s="53" customFormat="1" ht="12.75">
      <c r="A159" s="56" t="s">
        <v>520</v>
      </c>
      <c r="B159" s="62" t="s">
        <v>521</v>
      </c>
      <c r="C159" s="62" t="s">
        <v>522</v>
      </c>
      <c r="D159" s="98" t="s">
        <v>518</v>
      </c>
      <c r="E159" s="76" t="s">
        <v>246</v>
      </c>
      <c r="F159" s="91">
        <f t="shared" si="7"/>
        <v>108.30119521912351</v>
      </c>
      <c r="G159" s="91">
        <f t="shared" si="6"/>
        <v>80.22310756972112</v>
      </c>
      <c r="H159" s="73">
        <v>11</v>
      </c>
      <c r="I159" s="73"/>
      <c r="J159" s="59">
        <f>F159*H159</f>
        <v>1191.3131474103586</v>
      </c>
      <c r="K159" s="54">
        <f>J159*0.363</f>
        <v>432.4466725099602</v>
      </c>
      <c r="L159" s="59">
        <f>G159*H159*47%</f>
        <v>414.75346613545815</v>
      </c>
      <c r="M159" s="59">
        <f>J159+K159+L159</f>
        <v>2038.5132860557771</v>
      </c>
      <c r="N159" s="59">
        <f>M159</f>
        <v>2038.5132860557771</v>
      </c>
      <c r="O159" s="71" t="s">
        <v>519</v>
      </c>
    </row>
    <row r="160" spans="1:15" s="53" customFormat="1" ht="12.75">
      <c r="A160" s="56" t="s">
        <v>523</v>
      </c>
      <c r="B160" s="62" t="s">
        <v>524</v>
      </c>
      <c r="C160" s="62" t="s">
        <v>525</v>
      </c>
      <c r="D160" s="98" t="s">
        <v>518</v>
      </c>
      <c r="E160" s="76" t="s">
        <v>246</v>
      </c>
      <c r="F160" s="91">
        <f t="shared" si="7"/>
        <v>108.30119521912351</v>
      </c>
      <c r="G160" s="91">
        <f t="shared" si="6"/>
        <v>80.22310756972112</v>
      </c>
      <c r="H160" s="73">
        <v>15</v>
      </c>
      <c r="I160" s="73"/>
      <c r="J160" s="59">
        <f>F160*H160</f>
        <v>1624.5179282868528</v>
      </c>
      <c r="K160" s="54">
        <f>J160*0.363</f>
        <v>589.7000079681276</v>
      </c>
      <c r="L160" s="59">
        <f>G160*H160*47%</f>
        <v>565.5729083665339</v>
      </c>
      <c r="M160" s="59">
        <f>J160+K160+L160</f>
        <v>2779.790844621514</v>
      </c>
      <c r="N160" s="59">
        <f>M160</f>
        <v>2779.790844621514</v>
      </c>
      <c r="O160" s="71" t="s">
        <v>519</v>
      </c>
    </row>
    <row r="161" spans="1:15" s="53" customFormat="1" ht="12.75">
      <c r="A161" s="56" t="s">
        <v>526</v>
      </c>
      <c r="B161" s="62" t="s">
        <v>527</v>
      </c>
      <c r="C161" s="62"/>
      <c r="D161" s="98" t="s">
        <v>165</v>
      </c>
      <c r="E161" s="76" t="s">
        <v>246</v>
      </c>
      <c r="F161" s="91">
        <f t="shared" si="7"/>
        <v>108.30119521912351</v>
      </c>
      <c r="G161" s="91">
        <f t="shared" si="6"/>
        <v>80.22310756972112</v>
      </c>
      <c r="H161" s="73">
        <v>1</v>
      </c>
      <c r="I161" s="73"/>
      <c r="J161" s="59">
        <f>F161*H161</f>
        <v>108.30119521912351</v>
      </c>
      <c r="K161" s="54">
        <f>J161*0.363</f>
        <v>39.31333386454183</v>
      </c>
      <c r="L161" s="59">
        <f>G161*H161*47%</f>
        <v>37.704860557768924</v>
      </c>
      <c r="M161" s="59">
        <f>J161+K161+L161</f>
        <v>185.31938964143427</v>
      </c>
      <c r="N161" s="59">
        <f>M161</f>
        <v>185.31938964143427</v>
      </c>
      <c r="O161" s="71" t="s">
        <v>528</v>
      </c>
    </row>
    <row r="162" spans="1:15" s="53" customFormat="1" ht="36.75" customHeight="1">
      <c r="A162" s="56" t="s">
        <v>529</v>
      </c>
      <c r="B162" s="62"/>
      <c r="C162" s="99" t="s">
        <v>530</v>
      </c>
      <c r="D162" s="57" t="s">
        <v>531</v>
      </c>
      <c r="E162" s="76" t="s">
        <v>176</v>
      </c>
      <c r="F162" s="100">
        <f>(2006.5+2006.5*25%)*12/251</f>
        <v>119.91035856573706</v>
      </c>
      <c r="G162" s="100">
        <f>(1806+1678)/2*12/251</f>
        <v>83.28286852589642</v>
      </c>
      <c r="H162" s="73"/>
      <c r="I162" s="73">
        <v>400</v>
      </c>
      <c r="J162" s="59">
        <f>F162/I162</f>
        <v>0.29977589641434266</v>
      </c>
      <c r="K162" s="54">
        <f>J162*0.363</f>
        <v>0.10881865039840638</v>
      </c>
      <c r="L162" s="59">
        <f>G162/I162*47%</f>
        <v>0.09785737051792828</v>
      </c>
      <c r="M162" s="59">
        <f>J162+K162+L162</f>
        <v>0.5064519173306773</v>
      </c>
      <c r="N162" s="59">
        <f>M162</f>
        <v>0.5064519173306773</v>
      </c>
      <c r="O162" s="78" t="s">
        <v>532</v>
      </c>
    </row>
    <row r="163" spans="1:15" s="53" customFormat="1" ht="24.75" customHeight="1">
      <c r="A163" s="56" t="s">
        <v>533</v>
      </c>
      <c r="B163" s="101"/>
      <c r="C163" s="99" t="s">
        <v>534</v>
      </c>
      <c r="D163" s="57" t="s">
        <v>531</v>
      </c>
      <c r="E163" s="76" t="s">
        <v>246</v>
      </c>
      <c r="F163" s="91">
        <f t="shared" si="7"/>
        <v>108.30119521912351</v>
      </c>
      <c r="G163" s="91">
        <f t="shared" si="6"/>
        <v>80.22310756972112</v>
      </c>
      <c r="H163" s="73"/>
      <c r="I163" s="73">
        <v>250</v>
      </c>
      <c r="J163" s="59">
        <f>F163/I163</f>
        <v>0.43320478087649406</v>
      </c>
      <c r="K163" s="54">
        <f>J163*0.363</f>
        <v>0.15725333545816733</v>
      </c>
      <c r="L163" s="59">
        <f>G163/I163*47%</f>
        <v>0.15081944223107568</v>
      </c>
      <c r="M163" s="59">
        <f>J163+K163+L163</f>
        <v>0.7412775585657371</v>
      </c>
      <c r="N163" s="59">
        <f>M163</f>
        <v>0.7412775585657371</v>
      </c>
      <c r="O163" s="78" t="s">
        <v>532</v>
      </c>
    </row>
    <row r="164" spans="1:15" s="53" customFormat="1" ht="24.75" customHeight="1">
      <c r="A164" s="56" t="s">
        <v>535</v>
      </c>
      <c r="B164" s="101"/>
      <c r="C164" s="99" t="s">
        <v>536</v>
      </c>
      <c r="D164" s="57" t="s">
        <v>531</v>
      </c>
      <c r="E164" s="76" t="s">
        <v>246</v>
      </c>
      <c r="F164" s="91">
        <f t="shared" si="7"/>
        <v>108.30119521912351</v>
      </c>
      <c r="G164" s="91">
        <f t="shared" si="6"/>
        <v>80.22310756972112</v>
      </c>
      <c r="H164" s="73"/>
      <c r="I164" s="73">
        <v>120</v>
      </c>
      <c r="J164" s="59">
        <f>F164/I164</f>
        <v>0.9025099601593626</v>
      </c>
      <c r="K164" s="54">
        <f>J164*0.363</f>
        <v>0.3276111155378486</v>
      </c>
      <c r="L164" s="59">
        <f>G164/I164*47%</f>
        <v>0.314207171314741</v>
      </c>
      <c r="M164" s="59">
        <f>J164+K164+L164</f>
        <v>1.5443282470119521</v>
      </c>
      <c r="N164" s="59">
        <f>M164</f>
        <v>1.5443282470119521</v>
      </c>
      <c r="O164" s="78" t="s">
        <v>532</v>
      </c>
    </row>
    <row r="165" spans="1:15" s="53" customFormat="1" ht="36.75" customHeight="1">
      <c r="A165" s="56" t="s">
        <v>537</v>
      </c>
      <c r="B165" s="101"/>
      <c r="C165" s="99" t="s">
        <v>530</v>
      </c>
      <c r="D165" s="57" t="s">
        <v>531</v>
      </c>
      <c r="E165" s="76" t="s">
        <v>176</v>
      </c>
      <c r="F165" s="100">
        <f>(2006.5+2006.5*25%)*12/251</f>
        <v>119.91035856573706</v>
      </c>
      <c r="G165" s="100">
        <f>(1806+1678)/2*12/251</f>
        <v>83.28286852589642</v>
      </c>
      <c r="H165" s="73"/>
      <c r="I165" s="73">
        <v>400</v>
      </c>
      <c r="J165" s="59">
        <f>F165/I165</f>
        <v>0.29977589641434266</v>
      </c>
      <c r="K165" s="54">
        <f>J165*0.363</f>
        <v>0.10881865039840638</v>
      </c>
      <c r="L165" s="59">
        <f>G165/I165*47%</f>
        <v>0.09785737051792828</v>
      </c>
      <c r="M165" s="59">
        <f>J165+K165+L165</f>
        <v>0.5064519173306773</v>
      </c>
      <c r="N165" s="59">
        <f>M165</f>
        <v>0.5064519173306773</v>
      </c>
      <c r="O165" s="78" t="s">
        <v>532</v>
      </c>
    </row>
    <row r="166" spans="1:15" s="53" customFormat="1" ht="12.75">
      <c r="A166" s="56" t="s">
        <v>538</v>
      </c>
      <c r="B166" s="62" t="s">
        <v>108</v>
      </c>
      <c r="C166" s="62" t="s">
        <v>539</v>
      </c>
      <c r="D166" s="57" t="s">
        <v>165</v>
      </c>
      <c r="E166" s="76" t="s">
        <v>246</v>
      </c>
      <c r="F166" s="100">
        <f>(1678+1678*10%+1678*25%)*12/251</f>
        <v>108.30119521912351</v>
      </c>
      <c r="G166" s="100">
        <f>1678*12/251</f>
        <v>80.22310756972112</v>
      </c>
      <c r="H166" s="73"/>
      <c r="I166" s="73">
        <v>10</v>
      </c>
      <c r="J166" s="59">
        <f>(F166/I166)</f>
        <v>10.830119521912351</v>
      </c>
      <c r="K166" s="54">
        <f>J166*0.363</f>
        <v>3.9313333864541833</v>
      </c>
      <c r="L166" s="59">
        <f>G166/I166*47%</f>
        <v>3.770486055776893</v>
      </c>
      <c r="M166" s="59">
        <f>J166+K166+L166</f>
        <v>18.53193896414343</v>
      </c>
      <c r="N166" s="59">
        <f>M166</f>
        <v>18.53193896414343</v>
      </c>
      <c r="O166" s="71" t="s">
        <v>528</v>
      </c>
    </row>
    <row r="167" spans="1:15" s="53" customFormat="1" ht="12.75">
      <c r="A167" s="56" t="s">
        <v>540</v>
      </c>
      <c r="B167" s="62"/>
      <c r="C167" s="62" t="s">
        <v>541</v>
      </c>
      <c r="D167" s="57" t="s">
        <v>542</v>
      </c>
      <c r="E167" s="76" t="s">
        <v>246</v>
      </c>
      <c r="F167" s="100">
        <f>(1678+1678*10%+1678*25%)*12/251</f>
        <v>108.30119521912351</v>
      </c>
      <c r="G167" s="100">
        <f>1678*12/251</f>
        <v>80.22310756972112</v>
      </c>
      <c r="H167" s="73"/>
      <c r="I167" s="73">
        <v>10</v>
      </c>
      <c r="J167" s="59">
        <f>(F167/I167)</f>
        <v>10.830119521912351</v>
      </c>
      <c r="K167" s="54">
        <f>J167*0.363</f>
        <v>3.9313333864541833</v>
      </c>
      <c r="L167" s="59">
        <f>G167/I167*47%</f>
        <v>3.770486055776893</v>
      </c>
      <c r="M167" s="59">
        <f>J167+K167+L167</f>
        <v>18.53193896414343</v>
      </c>
      <c r="N167" s="59">
        <f>M167</f>
        <v>18.53193896414343</v>
      </c>
      <c r="O167" s="73" t="s">
        <v>543</v>
      </c>
    </row>
    <row r="168" spans="1:15" s="53" customFormat="1" ht="12.75">
      <c r="A168" s="102"/>
      <c r="B168" s="103"/>
      <c r="C168" s="103"/>
      <c r="D168" s="104"/>
      <c r="E168" s="104"/>
      <c r="F168" s="105"/>
      <c r="G168" s="105"/>
      <c r="H168" s="106"/>
      <c r="I168" s="106"/>
      <c r="J168" s="107"/>
      <c r="K168" s="107"/>
      <c r="L168" s="107"/>
      <c r="M168" s="107"/>
      <c r="N168" s="107"/>
      <c r="O168" s="108"/>
    </row>
    <row r="169" spans="1:15" s="53" customFormat="1" ht="12.75">
      <c r="A169" s="102"/>
      <c r="B169" s="103"/>
      <c r="C169" s="103"/>
      <c r="D169" s="104"/>
      <c r="E169" s="104"/>
      <c r="F169" s="105"/>
      <c r="G169" s="105"/>
      <c r="H169" s="106"/>
      <c r="I169" s="106"/>
      <c r="J169" s="107"/>
      <c r="K169" s="107"/>
      <c r="L169" s="107"/>
      <c r="M169" s="107"/>
      <c r="N169" s="107"/>
      <c r="O169" s="108"/>
    </row>
    <row r="170" spans="3:15" s="53" customFormat="1" ht="12.75" customHeight="1">
      <c r="C170" s="109"/>
      <c r="D170" s="106" t="s">
        <v>544</v>
      </c>
      <c r="E170" s="106"/>
      <c r="F170" s="106"/>
      <c r="G170" s="106"/>
      <c r="J170" s="110" t="s">
        <v>545</v>
      </c>
      <c r="K170" s="110"/>
      <c r="L170" s="110"/>
      <c r="M170" s="107"/>
      <c r="N170" s="107"/>
      <c r="O170" s="108"/>
    </row>
    <row r="171" spans="3:15" s="53" customFormat="1" ht="12.75">
      <c r="C171" s="109"/>
      <c r="D171" s="111"/>
      <c r="F171" s="112"/>
      <c r="G171" s="112"/>
      <c r="J171" s="110"/>
      <c r="K171" s="110"/>
      <c r="L171" s="110"/>
      <c r="M171" s="110"/>
      <c r="N171" s="110"/>
      <c r="O171" s="108"/>
    </row>
    <row r="172" spans="3:15" s="53" customFormat="1" ht="12.75">
      <c r="C172" s="109"/>
      <c r="D172" s="111"/>
      <c r="F172" s="112"/>
      <c r="G172" s="112"/>
      <c r="J172" s="110"/>
      <c r="K172" s="110"/>
      <c r="L172" s="110"/>
      <c r="M172" s="110"/>
      <c r="N172" s="110"/>
      <c r="O172" s="108"/>
    </row>
    <row r="173" spans="3:15" s="53" customFormat="1" ht="12.75">
      <c r="C173" s="109"/>
      <c r="D173" s="111"/>
      <c r="F173" s="112"/>
      <c r="G173" s="112"/>
      <c r="J173" s="110"/>
      <c r="K173" s="110"/>
      <c r="L173" s="110"/>
      <c r="M173" s="110"/>
      <c r="N173" s="110"/>
      <c r="O173" s="108"/>
    </row>
    <row r="174" spans="3:15" s="53" customFormat="1" ht="12.75">
      <c r="C174" s="109"/>
      <c r="D174" s="108" t="s">
        <v>546</v>
      </c>
      <c r="E174" s="108"/>
      <c r="F174" s="112"/>
      <c r="G174" s="112"/>
      <c r="J174" s="108" t="s">
        <v>547</v>
      </c>
      <c r="K174" s="108"/>
      <c r="L174" s="110"/>
      <c r="M174" s="110"/>
      <c r="N174" s="110"/>
      <c r="O174" s="108"/>
    </row>
    <row r="175" spans="3:15" s="53" customFormat="1" ht="12.75">
      <c r="C175" s="109"/>
      <c r="D175" s="111"/>
      <c r="F175" s="112"/>
      <c r="G175" s="112"/>
      <c r="J175" s="110"/>
      <c r="K175" s="110"/>
      <c r="L175" s="110"/>
      <c r="M175" s="110"/>
      <c r="N175" s="110"/>
      <c r="O175" s="108"/>
    </row>
    <row r="176" spans="1:15" s="53" customFormat="1" ht="12.75">
      <c r="A176" s="102"/>
      <c r="B176" s="106"/>
      <c r="C176" s="103"/>
      <c r="D176" s="104"/>
      <c r="E176" s="104"/>
      <c r="F176" s="105"/>
      <c r="G176" s="105"/>
      <c r="H176" s="106"/>
      <c r="I176" s="106"/>
      <c r="J176" s="107"/>
      <c r="K176" s="107"/>
      <c r="L176" s="107"/>
      <c r="M176" s="107"/>
      <c r="N176" s="107"/>
      <c r="O176" s="108"/>
    </row>
    <row r="177" spans="3:15" s="53" customFormat="1" ht="12.75">
      <c r="C177" s="109"/>
      <c r="D177" s="111"/>
      <c r="F177" s="112"/>
      <c r="G177" s="112"/>
      <c r="O177" s="113"/>
    </row>
  </sheetData>
  <mergeCells count="12">
    <mergeCell ref="M2:O2"/>
    <mergeCell ref="M3:O3"/>
    <mergeCell ref="M4:O4"/>
    <mergeCell ref="M5:O5"/>
    <mergeCell ref="M6:O6"/>
    <mergeCell ref="A8:O8"/>
    <mergeCell ref="A9:O9"/>
    <mergeCell ref="A10:O10"/>
    <mergeCell ref="D170:F170"/>
    <mergeCell ref="M170:N170"/>
    <mergeCell ref="D174:E174"/>
    <mergeCell ref="J174:K174"/>
  </mergeCells>
  <printOptions/>
  <pageMargins left="1.2597222222222222" right="0.19652777777777777" top="0.3541666666666667" bottom="0.43333333333333335" header="0.5118055555555556" footer="0.5118055555555556"/>
  <pageSetup horizontalDpi="300" verticalDpi="300" orientation="landscape" paperSize="9" scale="63"/>
  <rowBreaks count="2" manualBreakCount="2">
    <brk id="54" max="255" man="1"/>
    <brk id="1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60"/>
  <sheetViews>
    <sheetView tabSelected="1" view="pageBreakPreview" zoomScale="90" zoomScaleSheetLayoutView="90" workbookViewId="0" topLeftCell="B10">
      <selection activeCell="G240" sqref="G240"/>
    </sheetView>
  </sheetViews>
  <sheetFormatPr defaultColWidth="9.00390625" defaultRowHeight="12.75"/>
  <cols>
    <col min="1" max="1" width="0" style="114" hidden="1" customWidth="1"/>
    <col min="2" max="2" width="5.25390625" style="115" customWidth="1"/>
    <col min="3" max="3" width="62.125" style="116" customWidth="1"/>
    <col min="4" max="4" width="16.875" style="117" customWidth="1"/>
    <col min="5" max="5" width="11.375" style="118" customWidth="1"/>
    <col min="6" max="6" width="14.00390625" style="114" customWidth="1"/>
    <col min="7" max="16384" width="9.125" style="114" customWidth="1"/>
  </cols>
  <sheetData>
    <row r="1" spans="3:5" ht="15">
      <c r="C1" s="119"/>
      <c r="D1" s="120" t="s">
        <v>548</v>
      </c>
      <c r="E1" s="119"/>
    </row>
    <row r="2" spans="3:5" ht="15">
      <c r="C2" s="119"/>
      <c r="D2" s="121" t="s">
        <v>549</v>
      </c>
      <c r="E2" s="121"/>
    </row>
    <row r="3" spans="3:5" ht="15">
      <c r="C3" s="122" t="s">
        <v>550</v>
      </c>
      <c r="D3" s="119" t="s">
        <v>2</v>
      </c>
      <c r="E3" s="119"/>
    </row>
    <row r="4" spans="2:5" s="123" customFormat="1" ht="15">
      <c r="B4" s="115"/>
      <c r="C4" s="124"/>
      <c r="D4" s="121" t="s">
        <v>551</v>
      </c>
      <c r="E4" s="121"/>
    </row>
    <row r="5" spans="3:4" ht="15">
      <c r="C5" s="124"/>
      <c r="D5" s="125"/>
    </row>
    <row r="6" spans="3:4" ht="15">
      <c r="C6" s="124"/>
      <c r="D6" s="125"/>
    </row>
    <row r="7" spans="3:4" ht="15">
      <c r="C7" s="124"/>
      <c r="D7" s="125"/>
    </row>
    <row r="8" spans="3:4" ht="15">
      <c r="C8" s="124"/>
      <c r="D8" s="125"/>
    </row>
    <row r="9" spans="3:4" ht="15">
      <c r="C9" s="124"/>
      <c r="D9" s="125"/>
    </row>
    <row r="10" spans="3:4" ht="15">
      <c r="C10" s="124"/>
      <c r="D10" s="125"/>
    </row>
    <row r="11" spans="3:4" ht="15">
      <c r="C11" s="124"/>
      <c r="D11" s="125"/>
    </row>
    <row r="12" spans="3:4" ht="15">
      <c r="C12" s="124"/>
      <c r="D12" s="125"/>
    </row>
    <row r="13" spans="3:4" ht="15">
      <c r="C13" s="124"/>
      <c r="D13" s="125"/>
    </row>
    <row r="14" spans="3:4" ht="15">
      <c r="C14" s="124"/>
      <c r="D14" s="125"/>
    </row>
    <row r="15" spans="3:4" ht="15">
      <c r="C15" s="124"/>
      <c r="D15" s="125"/>
    </row>
    <row r="16" spans="3:4" ht="15">
      <c r="C16" s="124"/>
      <c r="D16" s="125"/>
    </row>
    <row r="17" spans="3:4" ht="12.75">
      <c r="C17" s="124"/>
      <c r="D17" s="118"/>
    </row>
    <row r="18" spans="2:5" ht="15">
      <c r="B18" s="126" t="s">
        <v>552</v>
      </c>
      <c r="C18" s="126"/>
      <c r="D18" s="126"/>
      <c r="E18" s="126"/>
    </row>
    <row r="19" spans="2:5" ht="15">
      <c r="B19" s="126" t="s">
        <v>553</v>
      </c>
      <c r="C19" s="126"/>
      <c r="D19" s="126"/>
      <c r="E19" s="126"/>
    </row>
    <row r="20" spans="2:5" ht="15">
      <c r="B20" s="126" t="s">
        <v>554</v>
      </c>
      <c r="C20" s="126"/>
      <c r="D20" s="126"/>
      <c r="E20" s="126"/>
    </row>
    <row r="21" spans="3:4" ht="12.75">
      <c r="C21" s="127"/>
      <c r="D21" s="118"/>
    </row>
    <row r="22" spans="2:6" ht="36.75" customHeight="1">
      <c r="B22" s="56" t="s">
        <v>555</v>
      </c>
      <c r="C22" s="76" t="s">
        <v>556</v>
      </c>
      <c r="D22" s="57" t="s">
        <v>557</v>
      </c>
      <c r="E22" s="76" t="s">
        <v>558</v>
      </c>
      <c r="F22" s="117"/>
    </row>
    <row r="23" spans="2:6" ht="39.75" customHeight="1">
      <c r="B23" s="128">
        <v>1</v>
      </c>
      <c r="C23" s="129" t="s">
        <v>559</v>
      </c>
      <c r="D23" s="57"/>
      <c r="E23" s="76"/>
      <c r="F23" s="117"/>
    </row>
    <row r="24" spans="2:6" ht="12.75">
      <c r="B24" s="56"/>
      <c r="C24" s="78" t="s">
        <v>560</v>
      </c>
      <c r="D24" s="57"/>
      <c r="E24" s="76"/>
      <c r="F24" s="117"/>
    </row>
    <row r="25" spans="1:6" ht="12" customHeight="1">
      <c r="A25" s="114" t="s">
        <v>55</v>
      </c>
      <c r="B25" s="56" t="s">
        <v>54</v>
      </c>
      <c r="C25" s="78" t="s">
        <v>561</v>
      </c>
      <c r="D25" s="57" t="s">
        <v>562</v>
      </c>
      <c r="E25" s="130">
        <v>18.768729083665338</v>
      </c>
      <c r="F25" s="117"/>
    </row>
    <row r="26" spans="1:6" ht="12" customHeight="1">
      <c r="A26" s="114" t="s">
        <v>61</v>
      </c>
      <c r="B26" s="56" t="s">
        <v>60</v>
      </c>
      <c r="C26" s="78" t="s">
        <v>563</v>
      </c>
      <c r="D26" s="57" t="s">
        <v>528</v>
      </c>
      <c r="E26" s="130">
        <v>20.854143426294822</v>
      </c>
      <c r="F26" s="117"/>
    </row>
    <row r="27" spans="1:6" ht="12.75">
      <c r="A27" s="114" t="s">
        <v>67</v>
      </c>
      <c r="B27" s="56" t="s">
        <v>66</v>
      </c>
      <c r="C27" s="78" t="s">
        <v>564</v>
      </c>
      <c r="D27" s="57" t="s">
        <v>562</v>
      </c>
      <c r="E27" s="130">
        <v>1876.872908366534</v>
      </c>
      <c r="F27" s="117"/>
    </row>
    <row r="28" spans="2:6" ht="12.75" customHeight="1">
      <c r="B28" s="128">
        <v>2</v>
      </c>
      <c r="C28" s="129" t="s">
        <v>565</v>
      </c>
      <c r="D28" s="57"/>
      <c r="E28" s="76"/>
      <c r="F28" s="117"/>
    </row>
    <row r="29" spans="1:6" ht="12" customHeight="1">
      <c r="A29" s="114" t="s">
        <v>70</v>
      </c>
      <c r="B29" s="56" t="s">
        <v>69</v>
      </c>
      <c r="C29" s="78" t="s">
        <v>566</v>
      </c>
      <c r="D29" s="57" t="s">
        <v>91</v>
      </c>
      <c r="E29" s="131">
        <v>3.7537458167330677</v>
      </c>
      <c r="F29" s="117"/>
    </row>
    <row r="30" spans="1:6" ht="12" customHeight="1">
      <c r="A30" s="114" t="s">
        <v>73</v>
      </c>
      <c r="B30" s="56" t="s">
        <v>72</v>
      </c>
      <c r="C30" s="78" t="s">
        <v>567</v>
      </c>
      <c r="D30" s="57" t="s">
        <v>481</v>
      </c>
      <c r="E30" s="131">
        <v>4.6921822709163346</v>
      </c>
      <c r="F30" s="117"/>
    </row>
    <row r="31" spans="2:6" s="123" customFormat="1" ht="25.5" customHeight="1">
      <c r="B31" s="128">
        <v>3</v>
      </c>
      <c r="C31" s="129" t="s">
        <v>568</v>
      </c>
      <c r="D31" s="57"/>
      <c r="E31" s="131"/>
      <c r="F31" s="118"/>
    </row>
    <row r="32" spans="1:6" ht="12.75">
      <c r="A32" s="114" t="s">
        <v>569</v>
      </c>
      <c r="B32" s="56" t="s">
        <v>77</v>
      </c>
      <c r="C32" s="132" t="s">
        <v>570</v>
      </c>
      <c r="D32" s="133" t="s">
        <v>91</v>
      </c>
      <c r="E32" s="131">
        <v>0.5362494023904382</v>
      </c>
      <c r="F32" s="117"/>
    </row>
    <row r="33" spans="2:6" s="134" customFormat="1" ht="12.75">
      <c r="B33" s="128">
        <v>4</v>
      </c>
      <c r="C33" s="135" t="s">
        <v>571</v>
      </c>
      <c r="D33" s="136"/>
      <c r="E33" s="137"/>
      <c r="F33" s="138"/>
    </row>
    <row r="34" spans="1:6" s="139" customFormat="1" ht="24.75">
      <c r="A34" s="139" t="s">
        <v>81</v>
      </c>
      <c r="B34" s="140" t="s">
        <v>80</v>
      </c>
      <c r="C34" s="141" t="s">
        <v>572</v>
      </c>
      <c r="D34" s="142" t="s">
        <v>91</v>
      </c>
      <c r="E34" s="143">
        <v>1.770634819213711</v>
      </c>
      <c r="F34" s="144"/>
    </row>
    <row r="35" spans="2:6" ht="12" customHeight="1">
      <c r="B35" s="128">
        <v>5</v>
      </c>
      <c r="C35" s="145" t="s">
        <v>573</v>
      </c>
      <c r="D35" s="133"/>
      <c r="E35" s="131"/>
      <c r="F35" s="117"/>
    </row>
    <row r="36" spans="2:6" ht="24" customHeight="1">
      <c r="B36" s="56"/>
      <c r="C36" s="132" t="s">
        <v>574</v>
      </c>
      <c r="D36" s="133"/>
      <c r="E36" s="131"/>
      <c r="F36" s="117"/>
    </row>
    <row r="37" spans="1:6" s="123" customFormat="1" ht="12" customHeight="1">
      <c r="A37" s="123" t="s">
        <v>84</v>
      </c>
      <c r="B37" s="56" t="s">
        <v>83</v>
      </c>
      <c r="C37" s="78" t="s">
        <v>575</v>
      </c>
      <c r="D37" s="57" t="s">
        <v>402</v>
      </c>
      <c r="E37" s="131">
        <v>0.23460911354581673</v>
      </c>
      <c r="F37" s="118"/>
    </row>
    <row r="38" spans="1:6" ht="12" customHeight="1">
      <c r="A38" s="114" t="s">
        <v>89</v>
      </c>
      <c r="B38" s="56" t="s">
        <v>88</v>
      </c>
      <c r="C38" s="132" t="s">
        <v>576</v>
      </c>
      <c r="D38" s="133" t="s">
        <v>91</v>
      </c>
      <c r="E38" s="131">
        <v>3.7537458167330677</v>
      </c>
      <c r="F38" s="117"/>
    </row>
    <row r="39" spans="2:6" ht="12" customHeight="1">
      <c r="B39" s="56"/>
      <c r="C39" s="132" t="s">
        <v>577</v>
      </c>
      <c r="D39" s="133"/>
      <c r="E39" s="131"/>
      <c r="F39" s="117"/>
    </row>
    <row r="40" spans="1:6" ht="12.75">
      <c r="A40" s="114" t="s">
        <v>93</v>
      </c>
      <c r="B40" s="56" t="s">
        <v>92</v>
      </c>
      <c r="C40" s="132" t="s">
        <v>578</v>
      </c>
      <c r="D40" s="133" t="s">
        <v>402</v>
      </c>
      <c r="E40" s="131">
        <v>0.15640607569721116</v>
      </c>
      <c r="F40" s="117"/>
    </row>
    <row r="41" spans="1:6" ht="24" customHeight="1">
      <c r="A41" s="114" t="s">
        <v>96</v>
      </c>
      <c r="B41" s="56" t="s">
        <v>95</v>
      </c>
      <c r="C41" s="132" t="s">
        <v>579</v>
      </c>
      <c r="D41" s="133" t="s">
        <v>402</v>
      </c>
      <c r="E41" s="131">
        <v>0.23460911354581673</v>
      </c>
      <c r="F41" s="117"/>
    </row>
    <row r="42" spans="2:6" ht="12" customHeight="1">
      <c r="B42" s="56"/>
      <c r="C42" s="132" t="s">
        <v>580</v>
      </c>
      <c r="D42" s="146"/>
      <c r="E42" s="147"/>
      <c r="F42" s="117"/>
    </row>
    <row r="43" spans="1:6" ht="12" customHeight="1">
      <c r="A43" s="114" t="s">
        <v>99</v>
      </c>
      <c r="B43" s="56" t="s">
        <v>98</v>
      </c>
      <c r="C43" s="132" t="s">
        <v>575</v>
      </c>
      <c r="D43" s="133" t="s">
        <v>383</v>
      </c>
      <c r="E43" s="131">
        <v>7.5074916334661355</v>
      </c>
      <c r="F43" s="117"/>
    </row>
    <row r="44" spans="1:6" ht="12" customHeight="1">
      <c r="A44" s="114" t="s">
        <v>104</v>
      </c>
      <c r="B44" s="56" t="s">
        <v>103</v>
      </c>
      <c r="C44" s="132" t="s">
        <v>581</v>
      </c>
      <c r="D44" s="133" t="s">
        <v>383</v>
      </c>
      <c r="E44" s="131">
        <v>1.5640607569721114</v>
      </c>
      <c r="F44" s="117"/>
    </row>
    <row r="45" spans="1:6" ht="12" customHeight="1">
      <c r="A45" s="114" t="s">
        <v>107</v>
      </c>
      <c r="B45" s="56" t="s">
        <v>106</v>
      </c>
      <c r="C45" s="132" t="s">
        <v>582</v>
      </c>
      <c r="D45" s="133" t="s">
        <v>383</v>
      </c>
      <c r="E45" s="131">
        <v>3.128121513944223</v>
      </c>
      <c r="F45" s="117"/>
    </row>
    <row r="46" spans="2:6" ht="12.75" customHeight="1">
      <c r="B46" s="56"/>
      <c r="C46" s="148" t="s">
        <v>583</v>
      </c>
      <c r="D46" s="133"/>
      <c r="E46" s="57"/>
      <c r="F46" s="117"/>
    </row>
    <row r="47" spans="1:6" ht="12.75" customHeight="1">
      <c r="A47" s="114" t="s">
        <v>110</v>
      </c>
      <c r="B47" s="56" t="s">
        <v>109</v>
      </c>
      <c r="C47" s="148" t="s">
        <v>584</v>
      </c>
      <c r="D47" s="133" t="s">
        <v>585</v>
      </c>
      <c r="E47" s="149">
        <v>0.3128121513944223</v>
      </c>
      <c r="F47" s="117"/>
    </row>
    <row r="48" spans="2:6" ht="12.75" customHeight="1">
      <c r="B48" s="56" t="s">
        <v>114</v>
      </c>
      <c r="C48" s="148" t="s">
        <v>586</v>
      </c>
      <c r="D48" s="133" t="s">
        <v>585</v>
      </c>
      <c r="E48" s="149">
        <v>0.46921822709163347</v>
      </c>
      <c r="F48" s="117"/>
    </row>
    <row r="49" spans="1:6" ht="13.5" customHeight="1">
      <c r="A49" s="114" t="s">
        <v>115</v>
      </c>
      <c r="B49" s="56" t="s">
        <v>117</v>
      </c>
      <c r="C49" s="148" t="s">
        <v>587</v>
      </c>
      <c r="D49" s="133" t="s">
        <v>585</v>
      </c>
      <c r="E49" s="149">
        <v>0.3128121513944223</v>
      </c>
      <c r="F49" s="117"/>
    </row>
    <row r="50" spans="2:6" ht="13.5" customHeight="1">
      <c r="B50" s="56"/>
      <c r="C50" s="148" t="s">
        <v>588</v>
      </c>
      <c r="D50" s="133"/>
      <c r="E50" s="57"/>
      <c r="F50" s="117"/>
    </row>
    <row r="51" spans="1:6" ht="24.75" customHeight="1">
      <c r="A51" s="114" t="s">
        <v>120</v>
      </c>
      <c r="B51" s="56" t="s">
        <v>119</v>
      </c>
      <c r="C51" s="148" t="s">
        <v>589</v>
      </c>
      <c r="D51" s="133" t="s">
        <v>383</v>
      </c>
      <c r="E51" s="149">
        <v>1.2512486055776892</v>
      </c>
      <c r="F51" s="117"/>
    </row>
    <row r="52" spans="1:6" ht="12.75" customHeight="1">
      <c r="A52" s="114" t="s">
        <v>123</v>
      </c>
      <c r="B52" s="56" t="s">
        <v>122</v>
      </c>
      <c r="C52" s="148" t="s">
        <v>590</v>
      </c>
      <c r="D52" s="133" t="s">
        <v>383</v>
      </c>
      <c r="E52" s="149">
        <v>0.7507491633466136</v>
      </c>
      <c r="F52" s="117"/>
    </row>
    <row r="53" spans="2:6" ht="12.75" customHeight="1">
      <c r="B53" s="56" t="s">
        <v>125</v>
      </c>
      <c r="C53" s="148" t="s">
        <v>591</v>
      </c>
      <c r="D53" s="133" t="s">
        <v>413</v>
      </c>
      <c r="E53" s="149">
        <v>0.3753745816733068</v>
      </c>
      <c r="F53" s="117"/>
    </row>
    <row r="54" spans="2:6" ht="12.75" customHeight="1">
      <c r="B54" s="56"/>
      <c r="C54" s="148" t="s">
        <v>592</v>
      </c>
      <c r="D54" s="133"/>
      <c r="E54" s="57"/>
      <c r="F54" s="117"/>
    </row>
    <row r="55" spans="1:6" ht="12.75" customHeight="1">
      <c r="A55" s="114" t="s">
        <v>129</v>
      </c>
      <c r="B55" s="56" t="s">
        <v>128</v>
      </c>
      <c r="C55" s="148" t="s">
        <v>593</v>
      </c>
      <c r="D55" s="133" t="s">
        <v>402</v>
      </c>
      <c r="E55" s="149">
        <v>0.12512486055776892</v>
      </c>
      <c r="F55" s="117"/>
    </row>
    <row r="56" spans="1:6" ht="12.75" customHeight="1">
      <c r="A56" s="114" t="s">
        <v>132</v>
      </c>
      <c r="B56" s="56" t="s">
        <v>131</v>
      </c>
      <c r="C56" s="148" t="s">
        <v>594</v>
      </c>
      <c r="D56" s="133" t="s">
        <v>402</v>
      </c>
      <c r="E56" s="149">
        <v>0.14</v>
      </c>
      <c r="F56" s="117"/>
    </row>
    <row r="57" spans="1:5" s="123" customFormat="1" ht="12.75" customHeight="1">
      <c r="A57" s="109"/>
      <c r="B57" s="56"/>
      <c r="C57" s="150" t="s">
        <v>595</v>
      </c>
      <c r="D57" s="57"/>
      <c r="E57" s="57"/>
    </row>
    <row r="58" spans="1:5" ht="12.75" customHeight="1">
      <c r="A58" s="151" t="s">
        <v>135</v>
      </c>
      <c r="B58" s="56" t="s">
        <v>134</v>
      </c>
      <c r="C58" s="148" t="s">
        <v>596</v>
      </c>
      <c r="D58" s="133" t="s">
        <v>91</v>
      </c>
      <c r="E58" s="149">
        <v>3.7537458167330677</v>
      </c>
    </row>
    <row r="59" spans="1:5" ht="12.75" customHeight="1">
      <c r="A59" s="151" t="s">
        <v>138</v>
      </c>
      <c r="B59" s="56" t="s">
        <v>137</v>
      </c>
      <c r="C59" s="148" t="s">
        <v>597</v>
      </c>
      <c r="D59" s="133" t="s">
        <v>91</v>
      </c>
      <c r="E59" s="149">
        <v>4.6921822709163346</v>
      </c>
    </row>
    <row r="60" spans="1:5" ht="12.75" customHeight="1">
      <c r="A60" s="151" t="s">
        <v>141</v>
      </c>
      <c r="B60" s="56" t="s">
        <v>140</v>
      </c>
      <c r="C60" s="148" t="s">
        <v>598</v>
      </c>
      <c r="D60" s="133" t="s">
        <v>91</v>
      </c>
      <c r="E60" s="149">
        <v>7.5074916334661355</v>
      </c>
    </row>
    <row r="61" spans="1:5" ht="12.75" customHeight="1">
      <c r="A61" s="151" t="s">
        <v>144</v>
      </c>
      <c r="B61" s="56" t="s">
        <v>143</v>
      </c>
      <c r="C61" s="148" t="s">
        <v>599</v>
      </c>
      <c r="D61" s="133" t="s">
        <v>91</v>
      </c>
      <c r="E61" s="149">
        <v>0.6256243027888446</v>
      </c>
    </row>
    <row r="62" spans="1:5" ht="12.75" customHeight="1">
      <c r="A62" s="151"/>
      <c r="B62" s="56"/>
      <c r="C62" s="148" t="s">
        <v>600</v>
      </c>
      <c r="D62" s="133"/>
      <c r="E62" s="57"/>
    </row>
    <row r="63" spans="1:5" ht="12.75" customHeight="1">
      <c r="A63" s="151" t="s">
        <v>147</v>
      </c>
      <c r="B63" s="56" t="s">
        <v>146</v>
      </c>
      <c r="C63" s="148" t="s">
        <v>601</v>
      </c>
      <c r="D63" s="133" t="s">
        <v>91</v>
      </c>
      <c r="E63" s="149">
        <v>0.9384364541832669</v>
      </c>
    </row>
    <row r="64" spans="1:5" ht="12.75" customHeight="1">
      <c r="A64" s="151" t="s">
        <v>152</v>
      </c>
      <c r="B64" s="56" t="s">
        <v>149</v>
      </c>
      <c r="C64" s="148" t="s">
        <v>602</v>
      </c>
      <c r="D64" s="133" t="s">
        <v>91</v>
      </c>
      <c r="E64" s="149">
        <v>0.46921822709163347</v>
      </c>
    </row>
    <row r="65" spans="1:5" ht="12.75" customHeight="1">
      <c r="A65" s="151"/>
      <c r="B65" s="56" t="s">
        <v>151</v>
      </c>
      <c r="C65" s="148" t="s">
        <v>603</v>
      </c>
      <c r="D65" s="133" t="s">
        <v>91</v>
      </c>
      <c r="E65" s="149">
        <v>0.3753745816733068</v>
      </c>
    </row>
    <row r="66" spans="1:5" s="53" customFormat="1" ht="12.75" customHeight="1">
      <c r="A66" s="109" t="s">
        <v>155</v>
      </c>
      <c r="B66" s="56" t="s">
        <v>154</v>
      </c>
      <c r="C66" s="150" t="s">
        <v>604</v>
      </c>
      <c r="D66" s="57" t="s">
        <v>605</v>
      </c>
      <c r="E66" s="152">
        <v>3.128121513944223</v>
      </c>
    </row>
    <row r="67" spans="1:5" s="53" customFormat="1" ht="12.75" customHeight="1">
      <c r="A67" s="109" t="s">
        <v>160</v>
      </c>
      <c r="B67" s="56" t="s">
        <v>159</v>
      </c>
      <c r="C67" s="150" t="s">
        <v>606</v>
      </c>
      <c r="D67" s="57" t="s">
        <v>605</v>
      </c>
      <c r="E67" s="152">
        <v>1.7874980079681273</v>
      </c>
    </row>
    <row r="68" spans="1:5" s="123" customFormat="1" ht="12.75" customHeight="1">
      <c r="A68" s="109" t="s">
        <v>163</v>
      </c>
      <c r="B68" s="56" t="s">
        <v>162</v>
      </c>
      <c r="C68" s="150" t="s">
        <v>607</v>
      </c>
      <c r="D68" s="57" t="s">
        <v>528</v>
      </c>
      <c r="E68" s="149">
        <v>0.46921822709163347</v>
      </c>
    </row>
    <row r="69" spans="1:5" s="123" customFormat="1" ht="24.75">
      <c r="A69" s="109" t="s">
        <v>168</v>
      </c>
      <c r="B69" s="56" t="s">
        <v>167</v>
      </c>
      <c r="C69" s="150" t="s">
        <v>608</v>
      </c>
      <c r="D69" s="57" t="s">
        <v>528</v>
      </c>
      <c r="E69" s="149">
        <v>0.3128121513944223</v>
      </c>
    </row>
    <row r="70" spans="1:5" ht="12.75" customHeight="1">
      <c r="A70" s="151" t="s">
        <v>171</v>
      </c>
      <c r="B70" s="56" t="s">
        <v>170</v>
      </c>
      <c r="C70" s="148" t="s">
        <v>609</v>
      </c>
      <c r="D70" s="57" t="s">
        <v>528</v>
      </c>
      <c r="E70" s="149">
        <v>0.2681247011952191</v>
      </c>
    </row>
    <row r="71" spans="1:6" ht="12.75" customHeight="1">
      <c r="A71" s="151"/>
      <c r="B71" s="128">
        <v>6</v>
      </c>
      <c r="C71" s="145" t="s">
        <v>610</v>
      </c>
      <c r="D71" s="133"/>
      <c r="E71" s="57"/>
      <c r="F71" s="117"/>
    </row>
    <row r="72" spans="1:5" ht="12.75">
      <c r="A72" s="151" t="s">
        <v>174</v>
      </c>
      <c r="B72" s="56" t="s">
        <v>173</v>
      </c>
      <c r="C72" s="148" t="s">
        <v>611</v>
      </c>
      <c r="D72" s="133" t="s">
        <v>528</v>
      </c>
      <c r="E72" s="149">
        <v>0.6752692231075698</v>
      </c>
    </row>
    <row r="73" spans="1:5" ht="12.75">
      <c r="A73" s="151" t="s">
        <v>178</v>
      </c>
      <c r="B73" s="56" t="s">
        <v>177</v>
      </c>
      <c r="C73" s="148" t="s">
        <v>612</v>
      </c>
      <c r="D73" s="133" t="s">
        <v>528</v>
      </c>
      <c r="E73" s="149">
        <v>0.6752692231075698</v>
      </c>
    </row>
    <row r="74" spans="1:5" ht="12.75" customHeight="1">
      <c r="A74" s="151" t="s">
        <v>181</v>
      </c>
      <c r="B74" s="56"/>
      <c r="C74" s="148" t="s">
        <v>613</v>
      </c>
      <c r="D74" s="146"/>
      <c r="E74" s="149"/>
    </row>
    <row r="75" spans="1:5" ht="12.75" customHeight="1">
      <c r="A75" s="151"/>
      <c r="B75" s="56" t="s">
        <v>180</v>
      </c>
      <c r="C75" s="148" t="s">
        <v>614</v>
      </c>
      <c r="D75" s="133" t="s">
        <v>91</v>
      </c>
      <c r="E75" s="149">
        <v>13.505384462151394</v>
      </c>
    </row>
    <row r="76" spans="1:5" ht="12.75" customHeight="1">
      <c r="A76" s="151"/>
      <c r="B76" s="56" t="s">
        <v>183</v>
      </c>
      <c r="C76" s="148" t="s">
        <v>615</v>
      </c>
      <c r="D76" s="133" t="s">
        <v>91</v>
      </c>
      <c r="E76" s="149">
        <v>16.881730577689243</v>
      </c>
    </row>
    <row r="77" spans="1:5" s="123" customFormat="1" ht="12.75" customHeight="1">
      <c r="A77" s="109" t="s">
        <v>186</v>
      </c>
      <c r="B77" s="56" t="s">
        <v>185</v>
      </c>
      <c r="C77" s="150" t="s">
        <v>616</v>
      </c>
      <c r="D77" s="57" t="s">
        <v>91</v>
      </c>
      <c r="E77" s="149">
        <v>0.6752692231075698</v>
      </c>
    </row>
    <row r="78" spans="1:5" ht="12.75">
      <c r="A78" s="151" t="s">
        <v>189</v>
      </c>
      <c r="B78" s="56" t="s">
        <v>188</v>
      </c>
      <c r="C78" s="148" t="s">
        <v>617</v>
      </c>
      <c r="D78" s="133" t="s">
        <v>402</v>
      </c>
      <c r="E78" s="149">
        <v>0.10129038346613546</v>
      </c>
    </row>
    <row r="79" spans="1:5" ht="42" customHeight="1">
      <c r="A79" s="151"/>
      <c r="B79" s="56"/>
      <c r="C79" s="148" t="s">
        <v>618</v>
      </c>
      <c r="D79" s="133"/>
      <c r="E79" s="153"/>
    </row>
    <row r="80" spans="1:5" ht="12.75" customHeight="1">
      <c r="A80" s="151" t="s">
        <v>192</v>
      </c>
      <c r="B80" s="56" t="s">
        <v>191</v>
      </c>
      <c r="C80" s="148" t="s">
        <v>619</v>
      </c>
      <c r="D80" s="133" t="s">
        <v>528</v>
      </c>
      <c r="E80" s="153">
        <v>16.881730577689243</v>
      </c>
    </row>
    <row r="81" spans="1:5" ht="12.75">
      <c r="A81" s="151" t="s">
        <v>195</v>
      </c>
      <c r="B81" s="56" t="s">
        <v>194</v>
      </c>
      <c r="C81" s="148" t="s">
        <v>620</v>
      </c>
      <c r="D81" s="133" t="s">
        <v>528</v>
      </c>
      <c r="E81" s="153">
        <v>20.258076693227093</v>
      </c>
    </row>
    <row r="82" spans="1:5" ht="12.75">
      <c r="A82" s="151"/>
      <c r="B82" s="56" t="s">
        <v>197</v>
      </c>
      <c r="C82" s="148" t="s">
        <v>621</v>
      </c>
      <c r="D82" s="133" t="s">
        <v>528</v>
      </c>
      <c r="E82" s="153">
        <v>33.76346115537849</v>
      </c>
    </row>
    <row r="83" spans="1:5" ht="12.75" customHeight="1">
      <c r="A83" s="151"/>
      <c r="B83" s="56"/>
      <c r="C83" s="148" t="s">
        <v>622</v>
      </c>
      <c r="D83" s="133"/>
      <c r="E83" s="57"/>
    </row>
    <row r="84" spans="1:5" ht="12.75" customHeight="1">
      <c r="A84" s="151" t="s">
        <v>200</v>
      </c>
      <c r="B84" s="56" t="s">
        <v>199</v>
      </c>
      <c r="C84" s="148" t="s">
        <v>623</v>
      </c>
      <c r="D84" s="133" t="s">
        <v>528</v>
      </c>
      <c r="E84" s="149">
        <v>3.3763461155378485</v>
      </c>
    </row>
    <row r="85" spans="1:5" ht="12.75" customHeight="1">
      <c r="A85" s="151" t="s">
        <v>203</v>
      </c>
      <c r="B85" s="56" t="s">
        <v>202</v>
      </c>
      <c r="C85" s="148" t="s">
        <v>624</v>
      </c>
      <c r="D85" s="133" t="s">
        <v>528</v>
      </c>
      <c r="E85" s="149">
        <v>5.064519173306773</v>
      </c>
    </row>
    <row r="86" spans="1:5" ht="12.75" customHeight="1">
      <c r="A86" s="151" t="s">
        <v>206</v>
      </c>
      <c r="B86" s="56" t="s">
        <v>205</v>
      </c>
      <c r="C86" s="148" t="s">
        <v>625</v>
      </c>
      <c r="D86" s="133" t="s">
        <v>528</v>
      </c>
      <c r="E86" s="149">
        <v>8.103230677290837</v>
      </c>
    </row>
    <row r="87" spans="1:5" ht="12.75" customHeight="1">
      <c r="A87" s="151" t="s">
        <v>209</v>
      </c>
      <c r="B87" s="56" t="s">
        <v>208</v>
      </c>
      <c r="C87" s="148" t="s">
        <v>626</v>
      </c>
      <c r="D87" s="133" t="s">
        <v>528</v>
      </c>
      <c r="E87" s="149">
        <v>11.91651570189829</v>
      </c>
    </row>
    <row r="88" spans="1:5" ht="12.75" customHeight="1">
      <c r="A88" s="151" t="s">
        <v>212</v>
      </c>
      <c r="B88" s="56" t="s">
        <v>211</v>
      </c>
      <c r="C88" s="148" t="s">
        <v>627</v>
      </c>
      <c r="D88" s="133" t="s">
        <v>528</v>
      </c>
      <c r="E88" s="149">
        <v>15.583135917866995</v>
      </c>
    </row>
    <row r="89" spans="1:5" s="123" customFormat="1" ht="36.75" customHeight="1">
      <c r="A89" s="109"/>
      <c r="B89" s="128">
        <v>7</v>
      </c>
      <c r="C89" s="129" t="s">
        <v>628</v>
      </c>
      <c r="D89" s="57"/>
      <c r="E89" s="57"/>
    </row>
    <row r="90" spans="1:5" s="123" customFormat="1" ht="12.75">
      <c r="A90" s="109"/>
      <c r="B90" s="128"/>
      <c r="C90" s="78" t="s">
        <v>629</v>
      </c>
      <c r="D90" s="57"/>
      <c r="E90" s="57"/>
    </row>
    <row r="91" spans="1:5" ht="12.75" customHeight="1">
      <c r="A91" s="151" t="s">
        <v>215</v>
      </c>
      <c r="B91" s="56" t="s">
        <v>214</v>
      </c>
      <c r="C91" s="148" t="s">
        <v>630</v>
      </c>
      <c r="D91" s="133" t="s">
        <v>383</v>
      </c>
      <c r="E91" s="149">
        <v>2.681247011952191</v>
      </c>
    </row>
    <row r="92" spans="1:5" ht="24.75">
      <c r="A92" s="151" t="s">
        <v>218</v>
      </c>
      <c r="B92" s="56" t="s">
        <v>217</v>
      </c>
      <c r="C92" s="148" t="s">
        <v>631</v>
      </c>
      <c r="D92" s="133" t="s">
        <v>383</v>
      </c>
      <c r="E92" s="149">
        <v>4.6921822709163346</v>
      </c>
    </row>
    <row r="93" spans="1:5" s="123" customFormat="1" ht="12.75">
      <c r="A93" s="109" t="s">
        <v>221</v>
      </c>
      <c r="B93" s="56" t="s">
        <v>220</v>
      </c>
      <c r="C93" s="150" t="s">
        <v>632</v>
      </c>
      <c r="D93" s="57" t="s">
        <v>633</v>
      </c>
      <c r="E93" s="149">
        <v>1876.872908366534</v>
      </c>
    </row>
    <row r="94" spans="1:5" s="123" customFormat="1" ht="12.75" customHeight="1">
      <c r="A94" s="109" t="s">
        <v>224</v>
      </c>
      <c r="B94" s="56" t="s">
        <v>223</v>
      </c>
      <c r="C94" s="150" t="s">
        <v>634</v>
      </c>
      <c r="D94" s="57" t="s">
        <v>635</v>
      </c>
      <c r="E94" s="149">
        <v>187.6872908366534</v>
      </c>
    </row>
    <row r="95" spans="1:5" s="53" customFormat="1" ht="36.75">
      <c r="A95" s="109" t="s">
        <v>229</v>
      </c>
      <c r="B95" s="56" t="s">
        <v>228</v>
      </c>
      <c r="C95" s="150" t="s">
        <v>636</v>
      </c>
      <c r="D95" s="76" t="s">
        <v>637</v>
      </c>
      <c r="E95" s="152">
        <v>5.362494023904382</v>
      </c>
    </row>
    <row r="96" spans="1:5" s="134" customFormat="1" ht="12.75">
      <c r="A96" s="154"/>
      <c r="B96" s="128">
        <v>8</v>
      </c>
      <c r="C96" s="129" t="s">
        <v>638</v>
      </c>
      <c r="D96" s="155"/>
      <c r="E96" s="155"/>
    </row>
    <row r="97" spans="1:5" ht="39" customHeight="1">
      <c r="A97" s="151" t="s">
        <v>234</v>
      </c>
      <c r="B97" s="56" t="s">
        <v>233</v>
      </c>
      <c r="C97" s="150" t="s">
        <v>639</v>
      </c>
      <c r="D97" s="57" t="s">
        <v>528</v>
      </c>
      <c r="E97" s="149">
        <v>0.72187419552559</v>
      </c>
    </row>
    <row r="98" spans="1:5" s="123" customFormat="1" ht="24.75">
      <c r="A98" s="109"/>
      <c r="B98" s="56" t="s">
        <v>640</v>
      </c>
      <c r="C98" s="150" t="s">
        <v>641</v>
      </c>
      <c r="D98" s="57"/>
      <c r="E98" s="57" t="s">
        <v>642</v>
      </c>
    </row>
    <row r="99" spans="1:5" s="123" customFormat="1" ht="12.75">
      <c r="A99" s="109" t="s">
        <v>237</v>
      </c>
      <c r="B99" s="56" t="s">
        <v>236</v>
      </c>
      <c r="C99" s="150" t="s">
        <v>643</v>
      </c>
      <c r="D99" s="57" t="s">
        <v>644</v>
      </c>
      <c r="E99" s="149">
        <v>1085.2</v>
      </c>
    </row>
    <row r="100" spans="1:5" s="123" customFormat="1" ht="12.75">
      <c r="A100" s="109" t="s">
        <v>241</v>
      </c>
      <c r="B100" s="56" t="s">
        <v>240</v>
      </c>
      <c r="C100" s="150" t="s">
        <v>645</v>
      </c>
      <c r="D100" s="57" t="s">
        <v>644</v>
      </c>
      <c r="E100" s="149">
        <v>1930.2</v>
      </c>
    </row>
    <row r="101" spans="1:5" s="123" customFormat="1" ht="12.75">
      <c r="A101" s="109" t="s">
        <v>243</v>
      </c>
      <c r="B101" s="56" t="s">
        <v>242</v>
      </c>
      <c r="C101" s="150" t="s">
        <v>646</v>
      </c>
      <c r="D101" s="57" t="s">
        <v>644</v>
      </c>
      <c r="E101" s="149">
        <v>2775.2</v>
      </c>
    </row>
    <row r="102" spans="1:5" s="158" customFormat="1" ht="24.75">
      <c r="A102" s="156"/>
      <c r="B102" s="128">
        <v>9</v>
      </c>
      <c r="C102" s="129" t="s">
        <v>647</v>
      </c>
      <c r="D102" s="157"/>
      <c r="E102" s="157"/>
    </row>
    <row r="103" spans="1:5" s="158" customFormat="1" ht="24.75">
      <c r="A103" s="156"/>
      <c r="B103" s="56" t="s">
        <v>244</v>
      </c>
      <c r="C103" s="150" t="s">
        <v>647</v>
      </c>
      <c r="D103" s="57" t="s">
        <v>528</v>
      </c>
      <c r="E103" s="149">
        <v>18.53193896414343</v>
      </c>
    </row>
    <row r="104" spans="1:5" s="158" customFormat="1" ht="12.75">
      <c r="A104" s="156"/>
      <c r="B104" s="128">
        <v>10</v>
      </c>
      <c r="C104" s="129" t="s">
        <v>648</v>
      </c>
      <c r="D104" s="155"/>
      <c r="E104" s="155"/>
    </row>
    <row r="105" spans="1:5" s="53" customFormat="1" ht="24.75">
      <c r="A105" s="109"/>
      <c r="B105" s="56"/>
      <c r="C105" s="150" t="s">
        <v>649</v>
      </c>
      <c r="D105" s="57"/>
      <c r="E105" s="57"/>
    </row>
    <row r="106" spans="1:5" s="159" customFormat="1" ht="12.75">
      <c r="A106" s="151" t="s">
        <v>248</v>
      </c>
      <c r="B106" s="56" t="s">
        <v>247</v>
      </c>
      <c r="C106" s="150" t="s">
        <v>650</v>
      </c>
      <c r="D106" s="57" t="s">
        <v>562</v>
      </c>
      <c r="E106" s="152">
        <v>7507.491633466136</v>
      </c>
    </row>
    <row r="107" spans="1:5" s="159" customFormat="1" ht="12.75">
      <c r="A107" s="151" t="s">
        <v>252</v>
      </c>
      <c r="B107" s="56" t="s">
        <v>251</v>
      </c>
      <c r="C107" s="150" t="s">
        <v>651</v>
      </c>
      <c r="D107" s="57" t="s">
        <v>562</v>
      </c>
      <c r="E107" s="152">
        <v>5442.931434262949</v>
      </c>
    </row>
    <row r="108" spans="1:5" s="161" customFormat="1" ht="39" customHeight="1">
      <c r="A108" s="160"/>
      <c r="B108" s="128">
        <v>11</v>
      </c>
      <c r="C108" s="129" t="s">
        <v>652</v>
      </c>
      <c r="D108" s="57"/>
      <c r="E108" s="57"/>
    </row>
    <row r="109" spans="1:5" s="163" customFormat="1" ht="39" customHeight="1">
      <c r="A109" s="162"/>
      <c r="B109" s="56" t="s">
        <v>254</v>
      </c>
      <c r="C109" s="150" t="s">
        <v>653</v>
      </c>
      <c r="D109" s="57" t="s">
        <v>256</v>
      </c>
      <c r="E109" s="149">
        <v>375.3745816733068</v>
      </c>
    </row>
    <row r="110" spans="1:5" s="123" customFormat="1" ht="24.75">
      <c r="A110" s="109" t="s">
        <v>258</v>
      </c>
      <c r="B110" s="62" t="s">
        <v>257</v>
      </c>
      <c r="C110" s="150" t="s">
        <v>654</v>
      </c>
      <c r="D110" s="57" t="s">
        <v>259</v>
      </c>
      <c r="E110" s="149">
        <v>938.436454183267</v>
      </c>
    </row>
    <row r="111" spans="1:5" s="123" customFormat="1" ht="36.75">
      <c r="A111" s="109"/>
      <c r="B111" s="128">
        <v>12</v>
      </c>
      <c r="C111" s="129" t="s">
        <v>655</v>
      </c>
      <c r="D111" s="57"/>
      <c r="E111" s="57"/>
    </row>
    <row r="112" spans="1:5" s="123" customFormat="1" ht="13.5" customHeight="1">
      <c r="A112" s="109"/>
      <c r="B112" s="128"/>
      <c r="C112" s="129" t="s">
        <v>656</v>
      </c>
      <c r="D112" s="57"/>
      <c r="E112" s="57"/>
    </row>
    <row r="113" spans="1:5" s="123" customFormat="1" ht="24.75">
      <c r="A113" s="109" t="s">
        <v>261</v>
      </c>
      <c r="B113" s="56" t="s">
        <v>260</v>
      </c>
      <c r="C113" s="150" t="s">
        <v>657</v>
      </c>
      <c r="D113" s="57" t="s">
        <v>446</v>
      </c>
      <c r="E113" s="149">
        <v>15.640607569721116</v>
      </c>
    </row>
    <row r="114" spans="1:5" s="123" customFormat="1" ht="36.75">
      <c r="A114" s="109" t="s">
        <v>266</v>
      </c>
      <c r="B114" s="56" t="s">
        <v>265</v>
      </c>
      <c r="C114" s="150" t="s">
        <v>658</v>
      </c>
      <c r="D114" s="57" t="s">
        <v>446</v>
      </c>
      <c r="E114" s="149">
        <v>23.460911354581675</v>
      </c>
    </row>
    <row r="115" spans="1:5" s="123" customFormat="1" ht="36.75">
      <c r="A115" s="109"/>
      <c r="B115" s="56" t="s">
        <v>268</v>
      </c>
      <c r="C115" s="150" t="s">
        <v>659</v>
      </c>
      <c r="D115" s="57" t="s">
        <v>446</v>
      </c>
      <c r="E115" s="149">
        <v>31.28121513944223</v>
      </c>
    </row>
    <row r="116" spans="1:5" s="123" customFormat="1" ht="36.75">
      <c r="A116" s="109"/>
      <c r="B116" s="56" t="s">
        <v>271</v>
      </c>
      <c r="C116" s="150" t="s">
        <v>660</v>
      </c>
      <c r="D116" s="57" t="s">
        <v>446</v>
      </c>
      <c r="E116" s="149">
        <v>46.92182270916335</v>
      </c>
    </row>
    <row r="117" spans="1:5" s="123" customFormat="1" ht="12.75">
      <c r="A117" s="109"/>
      <c r="B117" s="56"/>
      <c r="C117" s="129" t="s">
        <v>661</v>
      </c>
      <c r="D117" s="57"/>
      <c r="E117" s="149"/>
    </row>
    <row r="118" spans="1:5" s="123" customFormat="1" ht="24.75">
      <c r="A118" s="109"/>
      <c r="B118" s="56" t="s">
        <v>274</v>
      </c>
      <c r="C118" s="150" t="s">
        <v>662</v>
      </c>
      <c r="D118" s="57" t="s">
        <v>446</v>
      </c>
      <c r="E118" s="149">
        <v>37.537458167330676</v>
      </c>
    </row>
    <row r="119" spans="1:5" s="123" customFormat="1" ht="24.75">
      <c r="A119" s="109"/>
      <c r="B119" s="56" t="s">
        <v>277</v>
      </c>
      <c r="C119" s="150" t="s">
        <v>663</v>
      </c>
      <c r="D119" s="57" t="s">
        <v>446</v>
      </c>
      <c r="E119" s="149">
        <v>62.56243027888446</v>
      </c>
    </row>
    <row r="120" spans="1:5" s="123" customFormat="1" ht="12.75">
      <c r="A120" s="109"/>
      <c r="B120" s="56"/>
      <c r="C120" s="129" t="s">
        <v>664</v>
      </c>
      <c r="D120" s="57"/>
      <c r="E120" s="149"/>
    </row>
    <row r="121" spans="1:5" s="123" customFormat="1" ht="12.75">
      <c r="A121" s="109"/>
      <c r="B121" s="56" t="s">
        <v>279</v>
      </c>
      <c r="C121" s="150" t="s">
        <v>665</v>
      </c>
      <c r="D121" s="57" t="s">
        <v>446</v>
      </c>
      <c r="E121" s="149">
        <v>4.577738800893985</v>
      </c>
    </row>
    <row r="122" spans="1:5" s="123" customFormat="1" ht="12.75">
      <c r="A122" s="109"/>
      <c r="B122" s="56" t="s">
        <v>281</v>
      </c>
      <c r="C122" s="150" t="s">
        <v>666</v>
      </c>
      <c r="D122" s="57" t="s">
        <v>446</v>
      </c>
      <c r="E122" s="149">
        <v>5.687493661716768</v>
      </c>
    </row>
    <row r="123" spans="1:5" s="123" customFormat="1" ht="12.75">
      <c r="A123" s="109"/>
      <c r="B123" s="56" t="s">
        <v>283</v>
      </c>
      <c r="C123" s="150" t="s">
        <v>667</v>
      </c>
      <c r="D123" s="57" t="s">
        <v>446</v>
      </c>
      <c r="E123" s="149">
        <v>7.820303784860558</v>
      </c>
    </row>
    <row r="124" spans="1:5" s="123" customFormat="1" ht="12.75">
      <c r="A124" s="109"/>
      <c r="B124" s="56" t="s">
        <v>285</v>
      </c>
      <c r="C124" s="150" t="s">
        <v>668</v>
      </c>
      <c r="D124" s="57" t="s">
        <v>446</v>
      </c>
      <c r="E124" s="149">
        <v>11.040428872744315</v>
      </c>
    </row>
    <row r="125" spans="1:5" s="123" customFormat="1" ht="24.75">
      <c r="A125" s="109"/>
      <c r="B125" s="56"/>
      <c r="C125" s="129" t="s">
        <v>669</v>
      </c>
      <c r="D125" s="57"/>
      <c r="E125" s="149"/>
    </row>
    <row r="126" spans="1:5" s="123" customFormat="1" ht="12.75">
      <c r="A126" s="109"/>
      <c r="B126" s="56" t="s">
        <v>287</v>
      </c>
      <c r="C126" s="150" t="s">
        <v>665</v>
      </c>
      <c r="D126" s="57" t="s">
        <v>670</v>
      </c>
      <c r="E126" s="149">
        <v>0.6703117529880478</v>
      </c>
    </row>
    <row r="127" spans="1:5" s="123" customFormat="1" ht="12.75">
      <c r="A127" s="109"/>
      <c r="B127" s="56" t="s">
        <v>291</v>
      </c>
      <c r="C127" s="150" t="s">
        <v>666</v>
      </c>
      <c r="D127" s="57" t="s">
        <v>670</v>
      </c>
      <c r="E127" s="149">
        <v>0.7820303784860557</v>
      </c>
    </row>
    <row r="128" spans="1:5" s="123" customFormat="1" ht="12.75">
      <c r="A128" s="109"/>
      <c r="B128" s="56" t="s">
        <v>293</v>
      </c>
      <c r="C128" s="150" t="s">
        <v>667</v>
      </c>
      <c r="D128" s="57" t="s">
        <v>670</v>
      </c>
      <c r="E128" s="149">
        <v>0.8531240492575153</v>
      </c>
    </row>
    <row r="129" spans="1:5" s="123" customFormat="1" ht="12.75">
      <c r="A129" s="109" t="s">
        <v>269</v>
      </c>
      <c r="B129" s="56" t="s">
        <v>295</v>
      </c>
      <c r="C129" s="150" t="s">
        <v>668</v>
      </c>
      <c r="D129" s="57" t="s">
        <v>670</v>
      </c>
      <c r="E129" s="149">
        <v>0.9384364541832669</v>
      </c>
    </row>
    <row r="130" spans="1:5" s="123" customFormat="1" ht="12.75">
      <c r="A130" s="109"/>
      <c r="B130" s="128">
        <v>13</v>
      </c>
      <c r="C130" s="129" t="s">
        <v>671</v>
      </c>
      <c r="D130" s="57"/>
      <c r="E130" s="149"/>
    </row>
    <row r="131" spans="1:5" s="123" customFormat="1" ht="12.75" customHeight="1">
      <c r="A131" s="109" t="s">
        <v>130</v>
      </c>
      <c r="B131" s="56" t="s">
        <v>297</v>
      </c>
      <c r="C131" s="150" t="s">
        <v>672</v>
      </c>
      <c r="D131" s="57" t="s">
        <v>402</v>
      </c>
      <c r="E131" s="153">
        <v>2.302054169684897</v>
      </c>
    </row>
    <row r="132" spans="1:5" s="123" customFormat="1" ht="12.75" customHeight="1">
      <c r="A132" s="109" t="s">
        <v>133</v>
      </c>
      <c r="B132" s="56" t="s">
        <v>299</v>
      </c>
      <c r="C132" s="150" t="s">
        <v>673</v>
      </c>
      <c r="D132" s="57" t="s">
        <v>402</v>
      </c>
      <c r="E132" s="153">
        <v>1.4895644627372862</v>
      </c>
    </row>
    <row r="133" spans="1:5" s="123" customFormat="1" ht="12.75" customHeight="1">
      <c r="A133" s="109"/>
      <c r="B133" s="56" t="s">
        <v>301</v>
      </c>
      <c r="C133" s="150" t="s">
        <v>674</v>
      </c>
      <c r="D133" s="57" t="s">
        <v>402</v>
      </c>
      <c r="E133" s="153">
        <v>0.6752692231075698</v>
      </c>
    </row>
    <row r="134" spans="1:5" s="123" customFormat="1" ht="27.75" customHeight="1">
      <c r="A134" s="109"/>
      <c r="B134" s="128">
        <v>14</v>
      </c>
      <c r="C134" s="129" t="s">
        <v>675</v>
      </c>
      <c r="D134" s="57"/>
      <c r="E134" s="57"/>
    </row>
    <row r="135" spans="1:5" ht="12.75">
      <c r="A135" s="151"/>
      <c r="B135" s="56"/>
      <c r="C135" s="148" t="s">
        <v>676</v>
      </c>
      <c r="D135" s="133"/>
      <c r="E135" s="57"/>
    </row>
    <row r="136" spans="1:5" ht="12.75" customHeight="1">
      <c r="A136" s="151"/>
      <c r="B136" s="56" t="s">
        <v>304</v>
      </c>
      <c r="C136" s="148" t="s">
        <v>677</v>
      </c>
      <c r="D136" s="133" t="s">
        <v>308</v>
      </c>
      <c r="E136" s="153">
        <v>1111.9163378486055</v>
      </c>
    </row>
    <row r="137" spans="1:5" ht="12.75">
      <c r="A137" s="151" t="s">
        <v>678</v>
      </c>
      <c r="B137" s="56" t="s">
        <v>309</v>
      </c>
      <c r="C137" s="148" t="s">
        <v>679</v>
      </c>
      <c r="D137" s="133" t="s">
        <v>308</v>
      </c>
      <c r="E137" s="153">
        <v>2223.832675697211</v>
      </c>
    </row>
    <row r="138" spans="1:5" s="123" customFormat="1" ht="12.75">
      <c r="A138" s="109" t="s">
        <v>680</v>
      </c>
      <c r="B138" s="56" t="s">
        <v>312</v>
      </c>
      <c r="C138" s="150" t="s">
        <v>681</v>
      </c>
      <c r="D138" s="57" t="s">
        <v>528</v>
      </c>
      <c r="E138" s="153">
        <v>10.901140567143193</v>
      </c>
    </row>
    <row r="139" spans="1:5" ht="23.25" customHeight="1">
      <c r="A139" s="151"/>
      <c r="B139" s="56"/>
      <c r="C139" s="148" t="s">
        <v>682</v>
      </c>
      <c r="D139" s="133"/>
      <c r="E139" s="57"/>
    </row>
    <row r="140" spans="1:5" ht="12.75">
      <c r="A140" s="151" t="s">
        <v>683</v>
      </c>
      <c r="B140" s="56" t="s">
        <v>314</v>
      </c>
      <c r="C140" s="148" t="s">
        <v>684</v>
      </c>
      <c r="D140" s="133" t="s">
        <v>318</v>
      </c>
      <c r="E140" s="153">
        <v>3150.429623904383</v>
      </c>
    </row>
    <row r="141" spans="1:5" s="123" customFormat="1" ht="12.75">
      <c r="A141" s="109" t="s">
        <v>685</v>
      </c>
      <c r="B141" s="56" t="s">
        <v>319</v>
      </c>
      <c r="C141" s="150" t="s">
        <v>686</v>
      </c>
      <c r="D141" s="57" t="s">
        <v>318</v>
      </c>
      <c r="E141" s="153">
        <v>1667.8745067729085</v>
      </c>
    </row>
    <row r="142" spans="1:5" s="123" customFormat="1" ht="48.75">
      <c r="A142" s="109" t="s">
        <v>687</v>
      </c>
      <c r="B142" s="128">
        <v>15</v>
      </c>
      <c r="C142" s="129" t="s">
        <v>688</v>
      </c>
      <c r="D142" s="164"/>
      <c r="E142" s="164"/>
    </row>
    <row r="143" spans="1:5" s="53" customFormat="1" ht="36.75">
      <c r="A143" s="109"/>
      <c r="B143" s="165" t="s">
        <v>322</v>
      </c>
      <c r="C143" s="78" t="s">
        <v>689</v>
      </c>
      <c r="D143" s="76" t="s">
        <v>690</v>
      </c>
      <c r="E143" s="91">
        <v>1313.8110358565737</v>
      </c>
    </row>
    <row r="144" spans="1:5" s="123" customFormat="1" ht="12.75">
      <c r="A144" s="109"/>
      <c r="B144" s="128">
        <v>16</v>
      </c>
      <c r="C144" s="129" t="s">
        <v>691</v>
      </c>
      <c r="D144" s="57"/>
      <c r="E144" s="57"/>
    </row>
    <row r="145" spans="1:5" s="123" customFormat="1" ht="12.75">
      <c r="A145" s="109" t="s">
        <v>410</v>
      </c>
      <c r="B145" s="164"/>
      <c r="C145" s="164" t="s">
        <v>692</v>
      </c>
      <c r="D145" s="164"/>
      <c r="E145" s="164"/>
    </row>
    <row r="146" spans="1:5" s="139" customFormat="1" ht="12.75">
      <c r="A146" s="166"/>
      <c r="B146" s="140" t="s">
        <v>327</v>
      </c>
      <c r="C146" s="167" t="s">
        <v>693</v>
      </c>
      <c r="D146" s="168" t="s">
        <v>694</v>
      </c>
      <c r="E146" s="169">
        <v>1853.1938964143428</v>
      </c>
    </row>
    <row r="147" spans="1:5" s="139" customFormat="1" ht="12.75">
      <c r="A147" s="166"/>
      <c r="B147" s="140" t="s">
        <v>332</v>
      </c>
      <c r="C147" s="167" t="s">
        <v>695</v>
      </c>
      <c r="D147" s="142" t="s">
        <v>696</v>
      </c>
      <c r="E147" s="169">
        <v>370.63877928286854</v>
      </c>
    </row>
    <row r="148" spans="1:5" s="139" customFormat="1" ht="12.75">
      <c r="A148" s="166" t="s">
        <v>697</v>
      </c>
      <c r="B148" s="140" t="s">
        <v>334</v>
      </c>
      <c r="C148" s="167" t="s">
        <v>698</v>
      </c>
      <c r="D148" s="142" t="s">
        <v>699</v>
      </c>
      <c r="E148" s="169">
        <v>555.9581689243028</v>
      </c>
    </row>
    <row r="149" spans="1:8" s="139" customFormat="1" ht="12.75">
      <c r="A149" s="166"/>
      <c r="B149" s="140" t="s">
        <v>338</v>
      </c>
      <c r="C149" s="167" t="s">
        <v>700</v>
      </c>
      <c r="D149" s="142" t="s">
        <v>696</v>
      </c>
      <c r="E149" s="169">
        <v>185.31938964143427</v>
      </c>
      <c r="H149" s="170"/>
    </row>
    <row r="150" spans="2:5" s="139" customFormat="1" ht="12.75">
      <c r="B150" s="140" t="s">
        <v>340</v>
      </c>
      <c r="C150" s="167" t="s">
        <v>701</v>
      </c>
      <c r="D150" s="142" t="s">
        <v>696</v>
      </c>
      <c r="E150" s="142">
        <v>92.66</v>
      </c>
    </row>
    <row r="151" spans="1:5" s="139" customFormat="1" ht="26.25" customHeight="1">
      <c r="A151" s="166"/>
      <c r="B151" s="140" t="s">
        <v>341</v>
      </c>
      <c r="C151" s="167" t="s">
        <v>702</v>
      </c>
      <c r="D151" s="142" t="s">
        <v>696</v>
      </c>
      <c r="E151" s="169">
        <v>92.66</v>
      </c>
    </row>
    <row r="152" spans="1:5" ht="24.75">
      <c r="A152" s="151" t="s">
        <v>703</v>
      </c>
      <c r="B152" s="128">
        <v>17</v>
      </c>
      <c r="C152" s="145" t="s">
        <v>704</v>
      </c>
      <c r="D152" s="133"/>
      <c r="E152" s="57"/>
    </row>
    <row r="153" spans="1:5" ht="12.75">
      <c r="A153" s="151" t="s">
        <v>705</v>
      </c>
      <c r="B153" s="56" t="s">
        <v>342</v>
      </c>
      <c r="C153" s="148" t="s">
        <v>706</v>
      </c>
      <c r="D153" s="133" t="s">
        <v>346</v>
      </c>
      <c r="E153" s="153">
        <v>555.9581689243028</v>
      </c>
    </row>
    <row r="154" spans="1:5" ht="12.75">
      <c r="A154" s="151" t="s">
        <v>707</v>
      </c>
      <c r="B154" s="56" t="s">
        <v>347</v>
      </c>
      <c r="C154" s="148" t="s">
        <v>708</v>
      </c>
      <c r="D154" s="133" t="s">
        <v>346</v>
      </c>
      <c r="E154" s="153">
        <v>2038.5132860557771</v>
      </c>
    </row>
    <row r="155" spans="1:5" s="123" customFormat="1" ht="12.75">
      <c r="A155" s="109"/>
      <c r="B155" s="128">
        <v>18</v>
      </c>
      <c r="C155" s="129" t="s">
        <v>709</v>
      </c>
      <c r="D155" s="155"/>
      <c r="E155" s="171"/>
    </row>
    <row r="156" spans="1:5" s="123" customFormat="1" ht="12.75">
      <c r="A156" s="109" t="s">
        <v>710</v>
      </c>
      <c r="B156" s="56"/>
      <c r="C156" s="150" t="s">
        <v>711</v>
      </c>
      <c r="D156" s="147"/>
      <c r="E156" s="153"/>
    </row>
    <row r="157" spans="1:5" s="123" customFormat="1" ht="12.75">
      <c r="A157" s="109"/>
      <c r="B157" s="56" t="s">
        <v>350</v>
      </c>
      <c r="C157" s="150" t="s">
        <v>684</v>
      </c>
      <c r="D157" s="57" t="s">
        <v>354</v>
      </c>
      <c r="E157" s="153">
        <v>2038.5132860557771</v>
      </c>
    </row>
    <row r="158" spans="1:5" s="123" customFormat="1" ht="12.75">
      <c r="A158" s="109"/>
      <c r="B158" s="56" t="s">
        <v>355</v>
      </c>
      <c r="C158" s="150" t="s">
        <v>686</v>
      </c>
      <c r="D158" s="57" t="s">
        <v>354</v>
      </c>
      <c r="E158" s="153">
        <v>1482.5551171314742</v>
      </c>
    </row>
    <row r="159" spans="1:5" ht="12.75" customHeight="1">
      <c r="A159" s="151" t="s">
        <v>712</v>
      </c>
      <c r="B159" s="56"/>
      <c r="C159" s="148" t="s">
        <v>713</v>
      </c>
      <c r="D159" s="146"/>
      <c r="E159" s="153"/>
    </row>
    <row r="160" spans="1:5" ht="12.75" customHeight="1">
      <c r="A160" s="151"/>
      <c r="B160" s="56" t="s">
        <v>357</v>
      </c>
      <c r="C160" s="148" t="s">
        <v>684</v>
      </c>
      <c r="D160" s="133" t="s">
        <v>354</v>
      </c>
      <c r="E160" s="153">
        <v>4447.665351394422</v>
      </c>
    </row>
    <row r="161" spans="1:5" ht="12.75" customHeight="1">
      <c r="A161" s="151"/>
      <c r="B161" s="56" t="s">
        <v>360</v>
      </c>
      <c r="C161" s="148" t="s">
        <v>686</v>
      </c>
      <c r="D161" s="133" t="s">
        <v>354</v>
      </c>
      <c r="E161" s="153">
        <v>3150.429623904383</v>
      </c>
    </row>
    <row r="162" spans="1:5" ht="12.75" customHeight="1">
      <c r="A162" s="151" t="s">
        <v>714</v>
      </c>
      <c r="B162" s="56"/>
      <c r="C162" s="148" t="s">
        <v>715</v>
      </c>
      <c r="D162" s="146"/>
      <c r="E162" s="153"/>
    </row>
    <row r="163" spans="1:5" ht="12.75" customHeight="1">
      <c r="A163" s="151"/>
      <c r="B163" s="56" t="s">
        <v>362</v>
      </c>
      <c r="C163" s="148" t="s">
        <v>684</v>
      </c>
      <c r="D163" s="133" t="s">
        <v>354</v>
      </c>
      <c r="E163" s="153">
        <v>7783.4143649402395</v>
      </c>
    </row>
    <row r="164" spans="1:5" ht="12.75" customHeight="1">
      <c r="A164" s="151"/>
      <c r="B164" s="56" t="s">
        <v>365</v>
      </c>
      <c r="C164" s="148" t="s">
        <v>686</v>
      </c>
      <c r="D164" s="133" t="s">
        <v>354</v>
      </c>
      <c r="E164" s="153">
        <v>5930.220468525897</v>
      </c>
    </row>
    <row r="165" spans="1:5" s="123" customFormat="1" ht="24.75">
      <c r="A165" s="109" t="s">
        <v>320</v>
      </c>
      <c r="B165" s="128">
        <v>19</v>
      </c>
      <c r="C165" s="129" t="s">
        <v>716</v>
      </c>
      <c r="D165" s="57"/>
      <c r="E165" s="57"/>
    </row>
    <row r="166" spans="1:5" ht="12.75">
      <c r="A166" s="151"/>
      <c r="B166" s="56" t="s">
        <v>367</v>
      </c>
      <c r="C166" s="148" t="s">
        <v>717</v>
      </c>
      <c r="D166" s="133" t="s">
        <v>371</v>
      </c>
      <c r="E166" s="153">
        <v>6.8636810978308995</v>
      </c>
    </row>
    <row r="167" spans="1:5" ht="12.75">
      <c r="A167" s="151" t="s">
        <v>718</v>
      </c>
      <c r="B167" s="56" t="s">
        <v>372</v>
      </c>
      <c r="C167" s="148" t="s">
        <v>719</v>
      </c>
      <c r="D167" s="133" t="s">
        <v>375</v>
      </c>
      <c r="E167" s="153">
        <v>185.31938964143427</v>
      </c>
    </row>
    <row r="168" spans="1:5" ht="12.75">
      <c r="A168" s="151" t="s">
        <v>720</v>
      </c>
      <c r="B168" s="56" t="s">
        <v>376</v>
      </c>
      <c r="C168" s="148" t="s">
        <v>721</v>
      </c>
      <c r="D168" s="133" t="s">
        <v>722</v>
      </c>
      <c r="E168" s="153">
        <v>2409.1520653386456</v>
      </c>
    </row>
    <row r="169" spans="1:5" ht="12.75">
      <c r="A169" s="151"/>
      <c r="B169" s="56"/>
      <c r="C169" s="148" t="s">
        <v>723</v>
      </c>
      <c r="D169" s="133"/>
      <c r="E169" s="57"/>
    </row>
    <row r="170" spans="1:5" ht="12.75" customHeight="1">
      <c r="A170" s="151" t="s">
        <v>305</v>
      </c>
      <c r="B170" s="56" t="s">
        <v>379</v>
      </c>
      <c r="C170" s="148" t="s">
        <v>724</v>
      </c>
      <c r="D170" s="133" t="s">
        <v>383</v>
      </c>
      <c r="E170" s="153">
        <v>0.11582461852589643</v>
      </c>
    </row>
    <row r="171" spans="1:5" ht="12.75">
      <c r="A171" s="151" t="s">
        <v>328</v>
      </c>
      <c r="B171" s="56" t="s">
        <v>384</v>
      </c>
      <c r="C171" s="148" t="s">
        <v>725</v>
      </c>
      <c r="D171" s="133" t="s">
        <v>383</v>
      </c>
      <c r="E171" s="153">
        <v>0.3088656494023905</v>
      </c>
    </row>
    <row r="172" spans="1:5" s="123" customFormat="1" ht="12.75">
      <c r="A172" s="109" t="s">
        <v>726</v>
      </c>
      <c r="B172" s="56" t="s">
        <v>387</v>
      </c>
      <c r="C172" s="150" t="s">
        <v>727</v>
      </c>
      <c r="D172" s="57" t="s">
        <v>390</v>
      </c>
      <c r="E172" s="153">
        <v>18.53193896414343</v>
      </c>
    </row>
    <row r="173" spans="1:5" s="123" customFormat="1" ht="12.75" customHeight="1">
      <c r="A173" s="109" t="s">
        <v>335</v>
      </c>
      <c r="B173" s="56"/>
      <c r="C173" s="150" t="s">
        <v>728</v>
      </c>
      <c r="D173" s="57"/>
      <c r="E173" s="164"/>
    </row>
    <row r="174" spans="1:5" s="123" customFormat="1" ht="12.75" customHeight="1">
      <c r="A174" s="109" t="s">
        <v>729</v>
      </c>
      <c r="B174" s="56" t="s">
        <v>391</v>
      </c>
      <c r="C174" s="150" t="s">
        <v>730</v>
      </c>
      <c r="D174" s="57" t="s">
        <v>375</v>
      </c>
      <c r="E174" s="153">
        <v>8.423608620065195</v>
      </c>
    </row>
    <row r="175" spans="1:5" s="123" customFormat="1" ht="12.75" customHeight="1">
      <c r="A175" s="109"/>
      <c r="B175" s="56" t="s">
        <v>395</v>
      </c>
      <c r="C175" s="150" t="s">
        <v>731</v>
      </c>
      <c r="D175" s="57" t="s">
        <v>375</v>
      </c>
      <c r="E175" s="153">
        <v>5.29483970404098</v>
      </c>
    </row>
    <row r="176" spans="1:5" ht="12.75">
      <c r="A176" s="151"/>
      <c r="B176" s="56"/>
      <c r="C176" s="148" t="s">
        <v>732</v>
      </c>
      <c r="D176" s="133"/>
      <c r="E176" s="57"/>
    </row>
    <row r="177" spans="1:5" ht="12.75">
      <c r="A177" s="151" t="s">
        <v>343</v>
      </c>
      <c r="B177" s="56" t="s">
        <v>398</v>
      </c>
      <c r="C177" s="148" t="s">
        <v>733</v>
      </c>
      <c r="D177" s="133" t="s">
        <v>402</v>
      </c>
      <c r="E177" s="153">
        <v>0.18531938964143427</v>
      </c>
    </row>
    <row r="178" spans="1:5" ht="12.75">
      <c r="A178" s="151" t="s">
        <v>348</v>
      </c>
      <c r="B178" s="56" t="s">
        <v>403</v>
      </c>
      <c r="C178" s="148" t="s">
        <v>734</v>
      </c>
      <c r="D178" s="133" t="s">
        <v>402</v>
      </c>
      <c r="E178" s="153">
        <v>0.617731298804781</v>
      </c>
    </row>
    <row r="179" spans="1:5" ht="12.75">
      <c r="A179" s="151" t="s">
        <v>735</v>
      </c>
      <c r="B179" s="56" t="s">
        <v>406</v>
      </c>
      <c r="C179" s="148" t="s">
        <v>736</v>
      </c>
      <c r="D179" s="133" t="s">
        <v>402</v>
      </c>
      <c r="E179" s="153">
        <v>1.235462597609562</v>
      </c>
    </row>
    <row r="180" spans="1:5" s="158" customFormat="1" ht="12.75">
      <c r="A180" s="156"/>
      <c r="B180" s="56"/>
      <c r="C180" s="150" t="s">
        <v>737</v>
      </c>
      <c r="D180" s="57"/>
      <c r="E180" s="153"/>
    </row>
    <row r="181" spans="1:5" s="134" customFormat="1" ht="12.75">
      <c r="A181" s="154"/>
      <c r="B181" s="56" t="s">
        <v>409</v>
      </c>
      <c r="C181" s="148" t="s">
        <v>575</v>
      </c>
      <c r="D181" s="133" t="s">
        <v>413</v>
      </c>
      <c r="E181" s="153">
        <v>4.8768260431956385</v>
      </c>
    </row>
    <row r="182" spans="1:5" s="134" customFormat="1" ht="12.75">
      <c r="A182" s="154"/>
      <c r="B182" s="56" t="s">
        <v>414</v>
      </c>
      <c r="C182" s="148" t="s">
        <v>738</v>
      </c>
      <c r="D182" s="133" t="s">
        <v>413</v>
      </c>
      <c r="E182" s="153">
        <v>7.412775585657371</v>
      </c>
    </row>
    <row r="183" spans="1:5" s="134" customFormat="1" ht="12.75">
      <c r="A183" s="154"/>
      <c r="B183" s="56" t="s">
        <v>417</v>
      </c>
      <c r="C183" s="148" t="s">
        <v>739</v>
      </c>
      <c r="D183" s="133" t="s">
        <v>413</v>
      </c>
      <c r="E183" s="153">
        <v>3.7063877928286857</v>
      </c>
    </row>
    <row r="184" spans="1:5" s="134" customFormat="1" ht="12.75">
      <c r="A184" s="154"/>
      <c r="B184" s="56" t="s">
        <v>420</v>
      </c>
      <c r="C184" s="148" t="s">
        <v>740</v>
      </c>
      <c r="D184" s="133" t="s">
        <v>413</v>
      </c>
      <c r="E184" s="153">
        <v>4.118208658698539</v>
      </c>
    </row>
    <row r="185" spans="1:5" ht="12.75">
      <c r="A185" s="151" t="s">
        <v>351</v>
      </c>
      <c r="B185" s="56"/>
      <c r="C185" s="148" t="s">
        <v>741</v>
      </c>
      <c r="D185" s="133"/>
      <c r="E185" s="57"/>
    </row>
    <row r="186" spans="1:5" ht="12.75">
      <c r="A186" s="151" t="s">
        <v>358</v>
      </c>
      <c r="B186" s="56" t="s">
        <v>423</v>
      </c>
      <c r="C186" s="148" t="s">
        <v>742</v>
      </c>
      <c r="D186" s="133" t="s">
        <v>413</v>
      </c>
      <c r="E186" s="153">
        <v>1.235462597609562</v>
      </c>
    </row>
    <row r="187" spans="1:5" s="123" customFormat="1" ht="12.75">
      <c r="A187" s="109" t="s">
        <v>363</v>
      </c>
      <c r="B187" s="56" t="s">
        <v>426</v>
      </c>
      <c r="C187" s="150" t="s">
        <v>743</v>
      </c>
      <c r="D187" s="57" t="s">
        <v>430</v>
      </c>
      <c r="E187" s="153">
        <v>37.06387792828686</v>
      </c>
    </row>
    <row r="188" spans="1:5" ht="12.75">
      <c r="A188" s="151"/>
      <c r="B188" s="56" t="s">
        <v>431</v>
      </c>
      <c r="C188" s="148" t="s">
        <v>744</v>
      </c>
      <c r="D188" s="133" t="s">
        <v>430</v>
      </c>
      <c r="E188" s="153">
        <v>370.63877928286854</v>
      </c>
    </row>
    <row r="189" spans="1:5" ht="12.75" customHeight="1">
      <c r="A189" s="151" t="s">
        <v>745</v>
      </c>
      <c r="B189" s="56" t="s">
        <v>434</v>
      </c>
      <c r="C189" s="148" t="s">
        <v>746</v>
      </c>
      <c r="D189" s="133" t="s">
        <v>430</v>
      </c>
      <c r="E189" s="153">
        <v>370.63877928286854</v>
      </c>
    </row>
    <row r="190" spans="1:5" ht="12.75">
      <c r="A190" s="151" t="s">
        <v>747</v>
      </c>
      <c r="B190" s="56"/>
      <c r="C190" s="148" t="s">
        <v>748</v>
      </c>
      <c r="D190" s="133"/>
      <c r="E190" s="149"/>
    </row>
    <row r="191" spans="1:5" ht="12.75">
      <c r="A191" s="151" t="s">
        <v>749</v>
      </c>
      <c r="B191" s="56" t="s">
        <v>437</v>
      </c>
      <c r="C191" s="148" t="s">
        <v>750</v>
      </c>
      <c r="D191" s="133" t="s">
        <v>430</v>
      </c>
      <c r="E191" s="153">
        <v>277.9790844621514</v>
      </c>
    </row>
    <row r="192" spans="1:5" ht="12.75">
      <c r="A192" s="151"/>
      <c r="B192" s="56" t="s">
        <v>440</v>
      </c>
      <c r="C192" s="148" t="s">
        <v>751</v>
      </c>
      <c r="D192" s="133" t="s">
        <v>430</v>
      </c>
      <c r="E192" s="153">
        <v>185.31938964143427</v>
      </c>
    </row>
    <row r="193" spans="1:5" ht="12.75">
      <c r="A193" s="151" t="s">
        <v>368</v>
      </c>
      <c r="B193" s="56"/>
      <c r="C193" s="148" t="s">
        <v>752</v>
      </c>
      <c r="D193" s="133"/>
      <c r="E193" s="149"/>
    </row>
    <row r="194" spans="1:5" ht="13.5" customHeight="1">
      <c r="A194" s="151" t="s">
        <v>373</v>
      </c>
      <c r="B194" s="56" t="s">
        <v>443</v>
      </c>
      <c r="C194" s="148" t="s">
        <v>753</v>
      </c>
      <c r="D194" s="133" t="s">
        <v>446</v>
      </c>
      <c r="E194" s="153">
        <v>92.65969482071714</v>
      </c>
    </row>
    <row r="195" spans="1:5" ht="12.75">
      <c r="A195" s="151" t="s">
        <v>380</v>
      </c>
      <c r="B195" s="56" t="s">
        <v>447</v>
      </c>
      <c r="C195" s="148" t="s">
        <v>754</v>
      </c>
      <c r="D195" s="133" t="s">
        <v>430</v>
      </c>
      <c r="E195" s="153">
        <v>3150.429623904383</v>
      </c>
    </row>
    <row r="196" spans="1:5" ht="12.75">
      <c r="A196" s="151"/>
      <c r="B196" s="56"/>
      <c r="C196" s="148" t="s">
        <v>755</v>
      </c>
      <c r="D196" s="133"/>
      <c r="E196" s="149"/>
    </row>
    <row r="197" spans="1:5" s="53" customFormat="1" ht="12.75">
      <c r="A197" s="109" t="s">
        <v>392</v>
      </c>
      <c r="B197" s="56" t="s">
        <v>452</v>
      </c>
      <c r="C197" s="150" t="s">
        <v>756</v>
      </c>
      <c r="D197" s="71" t="s">
        <v>451</v>
      </c>
      <c r="E197" s="91">
        <v>61.77312988047809</v>
      </c>
    </row>
    <row r="198" spans="1:5" s="53" customFormat="1" ht="12.75">
      <c r="A198" s="109"/>
      <c r="B198" s="56" t="s">
        <v>455</v>
      </c>
      <c r="C198" s="150" t="s">
        <v>757</v>
      </c>
      <c r="D198" s="71" t="s">
        <v>451</v>
      </c>
      <c r="E198" s="91">
        <v>123.54625976095618</v>
      </c>
    </row>
    <row r="199" spans="1:5" s="53" customFormat="1" ht="12.75">
      <c r="A199" s="109" t="s">
        <v>399</v>
      </c>
      <c r="B199" s="56" t="s">
        <v>458</v>
      </c>
      <c r="C199" s="150" t="s">
        <v>758</v>
      </c>
      <c r="D199" s="71" t="s">
        <v>451</v>
      </c>
      <c r="E199" s="91">
        <v>123.54625976095618</v>
      </c>
    </row>
    <row r="200" spans="1:5" s="53" customFormat="1" ht="12.75">
      <c r="A200" s="109" t="s">
        <v>410</v>
      </c>
      <c r="B200" s="56"/>
      <c r="C200" s="150" t="s">
        <v>759</v>
      </c>
      <c r="D200" s="57"/>
      <c r="E200" s="57"/>
    </row>
    <row r="201" spans="1:5" s="53" customFormat="1" ht="12.75">
      <c r="A201" s="109"/>
      <c r="B201" s="56" t="s">
        <v>461</v>
      </c>
      <c r="C201" s="150" t="s">
        <v>760</v>
      </c>
      <c r="D201" s="71" t="s">
        <v>451</v>
      </c>
      <c r="E201" s="91">
        <v>185.31938964143427</v>
      </c>
    </row>
    <row r="202" spans="1:5" s="53" customFormat="1" ht="12.75">
      <c r="A202" s="109" t="s">
        <v>415</v>
      </c>
      <c r="B202" s="56" t="s">
        <v>464</v>
      </c>
      <c r="C202" s="150" t="s">
        <v>761</v>
      </c>
      <c r="D202" s="71" t="s">
        <v>451</v>
      </c>
      <c r="E202" s="91">
        <v>370.63877928286854</v>
      </c>
    </row>
    <row r="203" spans="1:5" s="53" customFormat="1" ht="12.75">
      <c r="A203" s="109" t="s">
        <v>418</v>
      </c>
      <c r="B203" s="56" t="s">
        <v>467</v>
      </c>
      <c r="C203" s="150" t="s">
        <v>762</v>
      </c>
      <c r="D203" s="71" t="s">
        <v>451</v>
      </c>
      <c r="E203" s="91">
        <v>617.731298804781</v>
      </c>
    </row>
    <row r="204" spans="1:5" ht="12.75" customHeight="1">
      <c r="A204" s="151"/>
      <c r="B204" s="56" t="s">
        <v>470</v>
      </c>
      <c r="C204" s="148" t="s">
        <v>763</v>
      </c>
      <c r="D204" s="71" t="s">
        <v>473</v>
      </c>
      <c r="E204" s="153">
        <v>5559.581689243028</v>
      </c>
    </row>
    <row r="205" spans="1:5" ht="12.75">
      <c r="A205" s="151" t="s">
        <v>424</v>
      </c>
      <c r="B205" s="56" t="s">
        <v>474</v>
      </c>
      <c r="C205" s="148" t="s">
        <v>764</v>
      </c>
      <c r="D205" s="71" t="s">
        <v>473</v>
      </c>
      <c r="E205" s="153">
        <v>2038.5132860557771</v>
      </c>
    </row>
    <row r="206" spans="1:5" ht="12.75">
      <c r="A206" s="151" t="s">
        <v>765</v>
      </c>
      <c r="B206" s="56" t="s">
        <v>477</v>
      </c>
      <c r="C206" s="148" t="s">
        <v>766</v>
      </c>
      <c r="D206" s="71" t="s">
        <v>481</v>
      </c>
      <c r="E206" s="153">
        <v>7.412775585657371</v>
      </c>
    </row>
    <row r="207" spans="1:5" ht="12.75">
      <c r="A207" s="151"/>
      <c r="B207" s="56"/>
      <c r="C207" s="148" t="s">
        <v>767</v>
      </c>
      <c r="D207" s="133"/>
      <c r="E207" s="149"/>
    </row>
    <row r="208" spans="1:5" s="53" customFormat="1" ht="12.75">
      <c r="A208" s="109"/>
      <c r="B208" s="56" t="s">
        <v>482</v>
      </c>
      <c r="C208" s="150" t="s">
        <v>768</v>
      </c>
      <c r="D208" s="71" t="s">
        <v>486</v>
      </c>
      <c r="E208" s="91">
        <v>555.9581689243028</v>
      </c>
    </row>
    <row r="209" spans="1:5" s="53" customFormat="1" ht="12.75">
      <c r="A209" s="109"/>
      <c r="B209" s="56" t="s">
        <v>487</v>
      </c>
      <c r="C209" s="150" t="s">
        <v>769</v>
      </c>
      <c r="D209" s="71" t="s">
        <v>486</v>
      </c>
      <c r="E209" s="91">
        <v>370.63877928286854</v>
      </c>
    </row>
    <row r="210" spans="1:5" s="53" customFormat="1" ht="12.75">
      <c r="A210" s="109"/>
      <c r="B210" s="56" t="s">
        <v>490</v>
      </c>
      <c r="C210" s="150" t="s">
        <v>770</v>
      </c>
      <c r="D210" s="71" t="s">
        <v>494</v>
      </c>
      <c r="E210" s="91">
        <v>370.63877928286854</v>
      </c>
    </row>
    <row r="211" spans="1:5" s="53" customFormat="1" ht="12.75">
      <c r="A211" s="109"/>
      <c r="B211" s="56" t="s">
        <v>495</v>
      </c>
      <c r="C211" s="150" t="s">
        <v>771</v>
      </c>
      <c r="D211" s="71" t="s">
        <v>486</v>
      </c>
      <c r="E211" s="91">
        <v>555.9581689243028</v>
      </c>
    </row>
    <row r="212" spans="1:5" s="53" customFormat="1" ht="12.75">
      <c r="A212" s="109"/>
      <c r="B212" s="56" t="s">
        <v>498</v>
      </c>
      <c r="C212" s="150" t="s">
        <v>772</v>
      </c>
      <c r="D212" s="71" t="s">
        <v>486</v>
      </c>
      <c r="E212" s="91">
        <v>185.31938964143427</v>
      </c>
    </row>
    <row r="213" spans="1:5" s="53" customFormat="1" ht="12.75">
      <c r="A213" s="109"/>
      <c r="B213" s="56" t="s">
        <v>501</v>
      </c>
      <c r="C213" s="150" t="s">
        <v>773</v>
      </c>
      <c r="D213" s="71" t="s">
        <v>503</v>
      </c>
      <c r="E213" s="91">
        <v>277.9790844621514</v>
      </c>
    </row>
    <row r="214" spans="1:5" s="53" customFormat="1" ht="12.75">
      <c r="A214" s="109"/>
      <c r="B214" s="56" t="s">
        <v>504</v>
      </c>
      <c r="C214" s="150" t="s">
        <v>774</v>
      </c>
      <c r="D214" s="71" t="s">
        <v>503</v>
      </c>
      <c r="E214" s="91">
        <v>370.63877928286854</v>
      </c>
    </row>
    <row r="215" spans="1:5" s="53" customFormat="1" ht="12.75">
      <c r="A215" s="109"/>
      <c r="B215" s="56" t="s">
        <v>506</v>
      </c>
      <c r="C215" s="150" t="s">
        <v>775</v>
      </c>
      <c r="D215" s="71" t="s">
        <v>503</v>
      </c>
      <c r="E215" s="91">
        <v>92.65969482071714</v>
      </c>
    </row>
    <row r="216" spans="1:5" s="53" customFormat="1" ht="12.75">
      <c r="A216" s="109" t="s">
        <v>432</v>
      </c>
      <c r="B216" s="56" t="s">
        <v>509</v>
      </c>
      <c r="C216" s="150" t="s">
        <v>776</v>
      </c>
      <c r="D216" s="71" t="s">
        <v>503</v>
      </c>
      <c r="E216" s="91">
        <v>370.63877928286854</v>
      </c>
    </row>
    <row r="217" spans="1:5" s="53" customFormat="1" ht="12.75">
      <c r="A217" s="109" t="s">
        <v>435</v>
      </c>
      <c r="B217" s="56" t="s">
        <v>511</v>
      </c>
      <c r="C217" s="150" t="s">
        <v>777</v>
      </c>
      <c r="D217" s="71" t="s">
        <v>514</v>
      </c>
      <c r="E217" s="91">
        <v>185.31938964143427</v>
      </c>
    </row>
    <row r="218" spans="1:5" ht="12.75">
      <c r="A218" s="151"/>
      <c r="B218" s="128" t="s">
        <v>778</v>
      </c>
      <c r="C218" s="145" t="s">
        <v>779</v>
      </c>
      <c r="D218" s="136"/>
      <c r="E218" s="171"/>
    </row>
    <row r="219" spans="1:5" ht="12.75">
      <c r="A219" s="151"/>
      <c r="B219" s="56" t="s">
        <v>515</v>
      </c>
      <c r="C219" s="148" t="s">
        <v>780</v>
      </c>
      <c r="D219" s="133" t="s">
        <v>519</v>
      </c>
      <c r="E219" s="153">
        <v>555.9581689243028</v>
      </c>
    </row>
    <row r="220" spans="1:5" ht="12.75">
      <c r="A220" s="151"/>
      <c r="B220" s="56"/>
      <c r="C220" s="148" t="s">
        <v>781</v>
      </c>
      <c r="D220" s="133"/>
      <c r="E220" s="147"/>
    </row>
    <row r="221" spans="1:5" ht="12.75">
      <c r="A221" s="151"/>
      <c r="B221" s="56" t="s">
        <v>520</v>
      </c>
      <c r="C221" s="148" t="s">
        <v>684</v>
      </c>
      <c r="D221" s="133" t="s">
        <v>519</v>
      </c>
      <c r="E221" s="149">
        <v>2038.5132860557771</v>
      </c>
    </row>
    <row r="222" spans="1:5" ht="12.75">
      <c r="A222" s="151"/>
      <c r="B222" s="56" t="s">
        <v>523</v>
      </c>
      <c r="C222" s="148" t="s">
        <v>686</v>
      </c>
      <c r="D222" s="133" t="s">
        <v>519</v>
      </c>
      <c r="E222" s="153">
        <v>2779.790844621514</v>
      </c>
    </row>
    <row r="223" spans="1:5" ht="12.75">
      <c r="A223" s="151"/>
      <c r="B223" s="128" t="s">
        <v>782</v>
      </c>
      <c r="C223" s="145" t="s">
        <v>783</v>
      </c>
      <c r="D223" s="133"/>
      <c r="E223" s="153"/>
    </row>
    <row r="224" spans="1:5" s="123" customFormat="1" ht="24.75">
      <c r="A224" s="109"/>
      <c r="B224" s="56" t="s">
        <v>526</v>
      </c>
      <c r="C224" s="150" t="s">
        <v>784</v>
      </c>
      <c r="D224" s="57" t="s">
        <v>91</v>
      </c>
      <c r="E224" s="149">
        <v>185.31938964143427</v>
      </c>
    </row>
    <row r="225" spans="1:5" s="53" customFormat="1" ht="24.75" customHeight="1">
      <c r="A225" s="109"/>
      <c r="B225" s="48" t="s">
        <v>529</v>
      </c>
      <c r="C225" s="150" t="s">
        <v>785</v>
      </c>
      <c r="D225" s="76" t="s">
        <v>786</v>
      </c>
      <c r="E225" s="172">
        <v>0.5064519173306773</v>
      </c>
    </row>
    <row r="226" spans="1:5" s="123" customFormat="1" ht="24.75">
      <c r="A226" s="109" t="s">
        <v>441</v>
      </c>
      <c r="B226" s="128" t="s">
        <v>787</v>
      </c>
      <c r="C226" s="129" t="s">
        <v>788</v>
      </c>
      <c r="D226" s="57"/>
      <c r="E226" s="149"/>
    </row>
    <row r="227" spans="1:5" s="53" customFormat="1" ht="24.75" customHeight="1">
      <c r="A227" s="109"/>
      <c r="B227" s="56" t="s">
        <v>533</v>
      </c>
      <c r="C227" s="101" t="s">
        <v>789</v>
      </c>
      <c r="D227" s="76" t="s">
        <v>786</v>
      </c>
      <c r="E227" s="152">
        <v>0.7412775585657371</v>
      </c>
    </row>
    <row r="228" spans="1:5" s="53" customFormat="1" ht="24.75" customHeight="1">
      <c r="A228" s="109"/>
      <c r="B228" s="56" t="s">
        <v>535</v>
      </c>
      <c r="C228" s="101" t="s">
        <v>790</v>
      </c>
      <c r="D228" s="76" t="s">
        <v>786</v>
      </c>
      <c r="E228" s="152">
        <v>1.5443282470119521</v>
      </c>
    </row>
    <row r="229" spans="1:5" s="53" customFormat="1" ht="24.75" customHeight="1">
      <c r="A229" s="109"/>
      <c r="B229" s="56" t="s">
        <v>537</v>
      </c>
      <c r="C229" s="101" t="s">
        <v>791</v>
      </c>
      <c r="D229" s="76" t="s">
        <v>786</v>
      </c>
      <c r="E229" s="172">
        <v>0.5064519173306773</v>
      </c>
    </row>
    <row r="230" spans="1:5" s="123" customFormat="1" ht="12.75">
      <c r="A230" s="109"/>
      <c r="B230" s="56" t="s">
        <v>538</v>
      </c>
      <c r="C230" s="150" t="s">
        <v>792</v>
      </c>
      <c r="D230" s="57" t="s">
        <v>528</v>
      </c>
      <c r="E230" s="149">
        <v>18.53193896414343</v>
      </c>
    </row>
    <row r="231" spans="1:5" ht="12.75">
      <c r="A231" s="151" t="s">
        <v>793</v>
      </c>
      <c r="B231" s="56" t="s">
        <v>540</v>
      </c>
      <c r="C231" s="150" t="s">
        <v>794</v>
      </c>
      <c r="D231" s="133" t="s">
        <v>543</v>
      </c>
      <c r="E231" s="149">
        <v>18.53193896414343</v>
      </c>
    </row>
    <row r="232" spans="1:5" ht="12.75">
      <c r="A232" s="151"/>
      <c r="B232" s="102"/>
      <c r="C232" s="173"/>
      <c r="D232" s="174"/>
      <c r="E232" s="175"/>
    </row>
    <row r="233" spans="1:5" ht="13.5">
      <c r="A233" s="151" t="s">
        <v>795</v>
      </c>
      <c r="B233" s="176"/>
      <c r="C233" s="173" t="s">
        <v>796</v>
      </c>
      <c r="D233" s="177" t="s">
        <v>797</v>
      </c>
      <c r="E233" s="175"/>
    </row>
    <row r="234" spans="1:5" ht="12.75">
      <c r="A234" s="151"/>
      <c r="B234" s="102"/>
      <c r="C234" s="173"/>
      <c r="D234" s="174"/>
      <c r="E234" s="175"/>
    </row>
    <row r="235" spans="1:4" ht="13.5">
      <c r="A235" s="151" t="s">
        <v>798</v>
      </c>
      <c r="B235" s="178"/>
      <c r="C235" s="173" t="s">
        <v>799</v>
      </c>
      <c r="D235" s="179" t="s">
        <v>800</v>
      </c>
    </row>
    <row r="236" spans="1:4" ht="13.5">
      <c r="A236" s="151"/>
      <c r="B236" s="178"/>
      <c r="C236" s="173" t="s">
        <v>801</v>
      </c>
      <c r="D236" s="179"/>
    </row>
    <row r="237" spans="1:5" ht="12.75">
      <c r="A237" s="151"/>
      <c r="B237" s="176"/>
      <c r="C237" s="173"/>
      <c r="D237" s="177"/>
      <c r="E237" s="175"/>
    </row>
    <row r="238" spans="1:5" ht="12.75">
      <c r="A238" s="151"/>
      <c r="B238" s="176"/>
      <c r="C238" s="173"/>
      <c r="D238" s="177"/>
      <c r="E238" s="175"/>
    </row>
    <row r="239" spans="1:5" ht="12.75">
      <c r="A239" s="151"/>
      <c r="B239" s="176"/>
      <c r="C239" s="173"/>
      <c r="D239" s="177"/>
      <c r="E239" s="175"/>
    </row>
    <row r="240" spans="1:5" ht="12.75">
      <c r="A240" s="151" t="s">
        <v>802</v>
      </c>
      <c r="B240" s="176"/>
      <c r="C240" s="173"/>
      <c r="D240" s="180"/>
      <c r="E240" s="175"/>
    </row>
    <row r="241" spans="1:256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</row>
    <row r="242" spans="1:256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</row>
    <row r="243" spans="1:4" ht="12.75">
      <c r="A243" s="151"/>
      <c r="B243" s="178"/>
      <c r="C243" s="173"/>
      <c r="D243" s="179"/>
    </row>
    <row r="244" spans="1:5" ht="12.75">
      <c r="A244" s="151" t="s">
        <v>803</v>
      </c>
      <c r="B244" s="176"/>
      <c r="D244" s="180"/>
      <c r="E244" s="175"/>
    </row>
    <row r="245" spans="1:5" ht="12.75">
      <c r="A245" s="151" t="s">
        <v>804</v>
      </c>
      <c r="B245" s="176"/>
      <c r="C245" s="173"/>
      <c r="D245" s="180"/>
      <c r="E245" s="175"/>
    </row>
    <row r="246" spans="1:5" ht="12.75">
      <c r="A246" s="151"/>
      <c r="B246" s="176"/>
      <c r="C246" s="173"/>
      <c r="D246" s="180"/>
      <c r="E246" s="175"/>
    </row>
    <row r="247" spans="1:5" ht="12.75">
      <c r="A247" s="151" t="s">
        <v>805</v>
      </c>
      <c r="B247" s="176"/>
      <c r="C247" s="173"/>
      <c r="D247" s="180"/>
      <c r="E247" s="175"/>
    </row>
    <row r="248" spans="1:5" ht="12.75">
      <c r="A248" s="151" t="s">
        <v>806</v>
      </c>
      <c r="B248" s="176"/>
      <c r="C248" s="173"/>
      <c r="D248" s="180"/>
      <c r="E248" s="175"/>
    </row>
    <row r="249" spans="1:5" ht="12.75">
      <c r="A249" s="151"/>
      <c r="B249" s="176"/>
      <c r="C249" s="173"/>
      <c r="D249" s="180"/>
      <c r="E249" s="175"/>
    </row>
    <row r="250" spans="1:5" ht="12.75">
      <c r="A250" s="151"/>
      <c r="B250" s="176"/>
      <c r="C250" s="173"/>
      <c r="D250" s="180"/>
      <c r="E250" s="175"/>
    </row>
    <row r="251" ht="12.75" customHeight="1">
      <c r="A251" s="151"/>
    </row>
    <row r="252" ht="12.75" customHeight="1">
      <c r="A252" s="151" t="s">
        <v>807</v>
      </c>
    </row>
    <row r="253" ht="12.75">
      <c r="A253" s="151" t="s">
        <v>808</v>
      </c>
    </row>
    <row r="254" ht="12.75">
      <c r="A254" s="151" t="s">
        <v>809</v>
      </c>
    </row>
    <row r="255" ht="36" customHeight="1">
      <c r="A255" s="151"/>
    </row>
    <row r="256" ht="24" customHeight="1">
      <c r="A256" s="151" t="s">
        <v>810</v>
      </c>
    </row>
    <row r="257" ht="24" customHeight="1">
      <c r="A257" s="151" t="s">
        <v>811</v>
      </c>
    </row>
    <row r="258" spans="1:9" s="134" customFormat="1" ht="15.75" customHeight="1">
      <c r="A258" s="154"/>
      <c r="B258" s="115"/>
      <c r="C258" s="116"/>
      <c r="D258" s="117"/>
      <c r="E258" s="118"/>
      <c r="I258" s="114"/>
    </row>
    <row r="259" spans="1:9" ht="26.25" customHeight="1">
      <c r="A259" s="151"/>
      <c r="I259" s="134"/>
    </row>
    <row r="260" ht="25.5" customHeight="1">
      <c r="A260" s="151" t="s">
        <v>812</v>
      </c>
    </row>
  </sheetData>
  <mergeCells count="5">
    <mergeCell ref="D2:E2"/>
    <mergeCell ref="D4:E4"/>
    <mergeCell ref="B18:E18"/>
    <mergeCell ref="B19:E19"/>
    <mergeCell ref="B20:E20"/>
  </mergeCells>
  <printOptions/>
  <pageMargins left="0.5513888888888889" right="0.23611111111111113" top="0.23611111111111113" bottom="0.23611111111111113" header="0.5118055555555556" footer="0.5118055555555556"/>
  <pageSetup horizontalDpi="300" verticalDpi="300" orientation="portrait" paperSize="9"/>
  <rowBreaks count="3" manualBreakCount="3">
    <brk id="137" max="255" man="1"/>
    <brk id="187" max="255" man="1"/>
    <brk id="2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BUH2</cp:lastModifiedBy>
  <cp:lastPrinted>2014-09-08T10:46:26Z</cp:lastPrinted>
  <dcterms:created xsi:type="dcterms:W3CDTF">2014-02-18T09:52:47Z</dcterms:created>
  <dcterms:modified xsi:type="dcterms:W3CDTF">2014-10-22T12:21:54Z</dcterms:modified>
  <cp:category/>
  <cp:version/>
  <cp:contentType/>
  <cp:contentStatus/>
</cp:coreProperties>
</file>